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3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4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5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6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0.xml" ContentType="application/vnd.openxmlformats-officedocument.drawing+xml"/>
  <Override PartName="/xl/charts/chart27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8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9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0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31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y Drive\Documents\GECKO\Ziemann\Decanols\"/>
    </mc:Choice>
  </mc:AlternateContent>
  <bookViews>
    <workbookView xWindow="40380" yWindow="0" windowWidth="6510" windowHeight="7485" firstSheet="9" activeTab="9"/>
  </bookViews>
  <sheets>
    <sheet name="BR1" sheetId="6" r:id="rId1"/>
    <sheet name="BR2" sheetId="5" r:id="rId2"/>
    <sheet name="BR3" sheetId="2" r:id="rId3"/>
    <sheet name="BR4" sheetId="3" r:id="rId4"/>
    <sheet name="BR5" sheetId="4" r:id="rId5"/>
    <sheet name="BR_all" sheetId="7" r:id="rId6"/>
    <sheet name="paths_all (1g)" sheetId="8" r:id="rId7"/>
    <sheet name="paths_all (multi_g)" sheetId="16" r:id="rId8"/>
    <sheet name="paths_all (DHF revised)" sheetId="20" r:id="rId9"/>
    <sheet name="12-bar plot" sheetId="22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0" l="1"/>
  <c r="B15" i="20" l="1"/>
  <c r="E15" i="20"/>
  <c r="D15" i="20"/>
  <c r="C15" i="20"/>
  <c r="F11" i="20" l="1"/>
  <c r="F10" i="20"/>
  <c r="F14" i="20" l="1"/>
  <c r="F12" i="20"/>
  <c r="F13" i="20"/>
  <c r="E11" i="20" l="1"/>
  <c r="E13" i="20" l="1"/>
  <c r="E10" i="20"/>
  <c r="E12" i="20"/>
  <c r="E14" i="20"/>
  <c r="D11" i="20" l="1"/>
  <c r="D13" i="20"/>
  <c r="D10" i="20"/>
  <c r="D14" i="20" l="1"/>
  <c r="D12" i="20"/>
  <c r="C11" i="20" l="1"/>
  <c r="C13" i="20" l="1"/>
  <c r="C14" i="20"/>
  <c r="C12" i="20"/>
  <c r="C10" i="20"/>
  <c r="B11" i="20" l="1"/>
  <c r="B12" i="20" l="1"/>
  <c r="B14" i="20"/>
  <c r="B13" i="20"/>
  <c r="B10" i="20" l="1"/>
  <c r="AF6" i="20"/>
  <c r="AF5" i="20"/>
  <c r="AF4" i="20"/>
  <c r="AF9" i="20"/>
  <c r="AE9" i="20"/>
  <c r="AD9" i="20"/>
  <c r="AC9" i="20"/>
  <c r="AB9" i="20"/>
  <c r="AF8" i="20"/>
  <c r="AE8" i="20"/>
  <c r="AD8" i="20"/>
  <c r="AC8" i="20"/>
  <c r="AB8" i="20"/>
  <c r="AF7" i="20"/>
  <c r="AE7" i="20"/>
  <c r="AD7" i="20"/>
  <c r="AC7" i="20"/>
  <c r="AB7" i="20"/>
  <c r="AE6" i="20"/>
  <c r="AD6" i="20"/>
  <c r="AC6" i="20"/>
  <c r="AB6" i="20"/>
  <c r="AE5" i="20"/>
  <c r="AD5" i="20"/>
  <c r="AC5" i="20"/>
  <c r="AB5" i="20"/>
  <c r="AB10" i="20"/>
  <c r="AC10" i="20"/>
  <c r="AD10" i="20"/>
  <c r="AE10" i="20"/>
  <c r="AF10" i="20"/>
  <c r="AB11" i="20"/>
  <c r="AC11" i="20"/>
  <c r="AD11" i="20"/>
  <c r="AE11" i="20"/>
  <c r="AF11" i="20"/>
  <c r="AB12" i="20"/>
  <c r="AC12" i="20"/>
  <c r="AD12" i="20"/>
  <c r="AE12" i="20"/>
  <c r="AF12" i="20"/>
  <c r="AB13" i="20"/>
  <c r="AC13" i="20"/>
  <c r="AD13" i="20"/>
  <c r="AE13" i="20"/>
  <c r="AF13" i="20"/>
  <c r="AB14" i="20"/>
  <c r="AC14" i="20"/>
  <c r="AD14" i="20"/>
  <c r="AE14" i="20"/>
  <c r="AF14" i="20"/>
  <c r="AB15" i="20"/>
  <c r="AC15" i="20"/>
  <c r="AD15" i="20"/>
  <c r="AE15" i="20"/>
  <c r="AF15" i="20"/>
  <c r="AE4" i="20"/>
  <c r="AD4" i="20"/>
  <c r="AC4" i="20"/>
  <c r="AB4" i="20"/>
  <c r="I48" i="2"/>
  <c r="I47" i="2"/>
  <c r="I46" i="2"/>
  <c r="I45" i="2"/>
  <c r="I44" i="2"/>
  <c r="I43" i="2"/>
  <c r="I42" i="2"/>
  <c r="I41" i="2"/>
  <c r="I32" i="2"/>
  <c r="I33" i="2"/>
  <c r="I34" i="2"/>
  <c r="I35" i="2"/>
  <c r="I36" i="2"/>
  <c r="I37" i="2"/>
  <c r="I38" i="2"/>
  <c r="I39" i="2"/>
  <c r="AH5" i="20" l="1"/>
  <c r="AJ6" i="20"/>
  <c r="AH8" i="20"/>
  <c r="AJ9" i="20"/>
  <c r="AI6" i="20"/>
  <c r="AG5" i="20"/>
  <c r="AK8" i="20"/>
  <c r="AI7" i="20"/>
  <c r="AJ4" i="20"/>
  <c r="AK4" i="20"/>
  <c r="AK7" i="20"/>
  <c r="AI5" i="20"/>
  <c r="AH6" i="20"/>
  <c r="AH7" i="20"/>
  <c r="AI4" i="20"/>
  <c r="AK5" i="20"/>
  <c r="AI8" i="20"/>
  <c r="AJ7" i="20"/>
  <c r="AH4" i="20"/>
  <c r="AK6" i="20"/>
  <c r="AK9" i="20"/>
  <c r="AJ8" i="20"/>
  <c r="AJ5" i="20"/>
  <c r="AI9" i="20"/>
  <c r="AH9" i="20"/>
  <c r="AG7" i="20"/>
  <c r="AG4" i="20"/>
  <c r="AG6" i="20"/>
  <c r="AG9" i="20"/>
  <c r="AG8" i="20"/>
  <c r="F9" i="20" l="1"/>
  <c r="E9" i="20"/>
  <c r="D9" i="20"/>
  <c r="C9" i="20"/>
  <c r="B9" i="20"/>
  <c r="I39" i="4"/>
  <c r="I38" i="4"/>
  <c r="I37" i="4"/>
  <c r="I36" i="4"/>
  <c r="I34" i="4"/>
  <c r="I35" i="4"/>
  <c r="I33" i="4"/>
  <c r="I32" i="4"/>
  <c r="X9" i="22" l="1"/>
  <c r="W9" i="22"/>
  <c r="V9" i="22"/>
  <c r="U9" i="22"/>
  <c r="T9" i="22"/>
  <c r="R9" i="22"/>
  <c r="Q9" i="22"/>
  <c r="P9" i="22"/>
  <c r="O9" i="22"/>
  <c r="N9" i="22"/>
  <c r="L9" i="22"/>
  <c r="K9" i="22"/>
  <c r="J9" i="22"/>
  <c r="I9" i="22"/>
  <c r="H9" i="22"/>
  <c r="X8" i="22"/>
  <c r="W8" i="22"/>
  <c r="V8" i="22"/>
  <c r="U8" i="22"/>
  <c r="T8" i="22"/>
  <c r="R8" i="22"/>
  <c r="Q8" i="22"/>
  <c r="P8" i="22"/>
  <c r="O8" i="22"/>
  <c r="N8" i="22"/>
  <c r="L8" i="22"/>
  <c r="K8" i="22"/>
  <c r="J8" i="22"/>
  <c r="I8" i="22"/>
  <c r="H8" i="22"/>
  <c r="X7" i="22"/>
  <c r="W7" i="22"/>
  <c r="V7" i="22"/>
  <c r="U7" i="22"/>
  <c r="T7" i="22"/>
  <c r="R7" i="22"/>
  <c r="Q7" i="22"/>
  <c r="P7" i="22"/>
  <c r="O7" i="22"/>
  <c r="N7" i="22"/>
  <c r="L7" i="22"/>
  <c r="K7" i="22"/>
  <c r="J7" i="22"/>
  <c r="I7" i="22"/>
  <c r="H7" i="22"/>
  <c r="X6" i="22"/>
  <c r="W6" i="22"/>
  <c r="V6" i="22"/>
  <c r="U6" i="22"/>
  <c r="T6" i="22"/>
  <c r="R6" i="22"/>
  <c r="Q6" i="22"/>
  <c r="P6" i="22"/>
  <c r="O6" i="22"/>
  <c r="N6" i="22"/>
  <c r="L6" i="22"/>
  <c r="K6" i="22"/>
  <c r="J6" i="22"/>
  <c r="I6" i="22"/>
  <c r="H6" i="22"/>
  <c r="X5" i="22"/>
  <c r="W5" i="22"/>
  <c r="V5" i="22"/>
  <c r="U5" i="22"/>
  <c r="T5" i="22"/>
  <c r="R5" i="22"/>
  <c r="Q5" i="22"/>
  <c r="P5" i="22"/>
  <c r="O5" i="22"/>
  <c r="N5" i="22"/>
  <c r="L5" i="22"/>
  <c r="K5" i="22"/>
  <c r="J5" i="22"/>
  <c r="I5" i="22"/>
  <c r="H5" i="22"/>
  <c r="X4" i="22"/>
  <c r="W4" i="22"/>
  <c r="V4" i="22"/>
  <c r="U4" i="22"/>
  <c r="T4" i="22"/>
  <c r="R4" i="22"/>
  <c r="Q4" i="22"/>
  <c r="P4" i="22"/>
  <c r="O4" i="22"/>
  <c r="N4" i="22"/>
  <c r="L4" i="22"/>
  <c r="K4" i="22"/>
  <c r="J4" i="22"/>
  <c r="I4" i="22"/>
  <c r="H4" i="22"/>
  <c r="F8" i="22" l="1"/>
  <c r="E8" i="22"/>
  <c r="D8" i="22"/>
  <c r="C8" i="22"/>
  <c r="B8" i="22"/>
  <c r="F7" i="22"/>
  <c r="E7" i="22"/>
  <c r="D7" i="22"/>
  <c r="C7" i="22"/>
  <c r="B7" i="22"/>
  <c r="F6" i="22"/>
  <c r="E6" i="22"/>
  <c r="D6" i="22"/>
  <c r="C6" i="22"/>
  <c r="B6" i="22"/>
  <c r="F5" i="22"/>
  <c r="E5" i="22"/>
  <c r="D5" i="22"/>
  <c r="C5" i="22"/>
  <c r="B5" i="22"/>
  <c r="F4" i="22"/>
  <c r="E4" i="22"/>
  <c r="D4" i="22"/>
  <c r="C4" i="22"/>
  <c r="B4" i="22"/>
  <c r="F49" i="20" l="1"/>
  <c r="F48" i="20"/>
  <c r="F47" i="20"/>
  <c r="F46" i="20"/>
  <c r="F45" i="20"/>
  <c r="F44" i="20"/>
  <c r="F29" i="20"/>
  <c r="F28" i="20"/>
  <c r="F27" i="20"/>
  <c r="F26" i="20"/>
  <c r="F25" i="20"/>
  <c r="F24" i="20"/>
  <c r="F54" i="20"/>
  <c r="F53" i="20"/>
  <c r="F52" i="20"/>
  <c r="F51" i="20"/>
  <c r="F50" i="20"/>
  <c r="B51" i="20" l="1"/>
  <c r="B54" i="20" l="1"/>
  <c r="B50" i="20"/>
  <c r="B52" i="20"/>
  <c r="B53" i="20"/>
  <c r="C51" i="20" l="1"/>
  <c r="C53" i="20" l="1"/>
  <c r="C52" i="20"/>
  <c r="C54" i="20"/>
  <c r="C50" i="20"/>
  <c r="E27" i="20" l="1"/>
  <c r="E24" i="20" l="1"/>
  <c r="E25" i="20"/>
  <c r="E26" i="20"/>
  <c r="E44" i="20"/>
  <c r="E28" i="20"/>
  <c r="E46" i="20"/>
  <c r="E48" i="20"/>
  <c r="E47" i="20"/>
  <c r="E45" i="20"/>
  <c r="E49" i="20" l="1"/>
  <c r="E29" i="20" l="1"/>
  <c r="E51" i="20" l="1"/>
  <c r="E52" i="20" l="1"/>
  <c r="E53" i="20"/>
  <c r="E54" i="20"/>
  <c r="E50" i="20"/>
  <c r="D49" i="20"/>
  <c r="D48" i="20"/>
  <c r="D47" i="20"/>
  <c r="D46" i="20"/>
  <c r="D45" i="20"/>
  <c r="D44" i="20"/>
  <c r="D29" i="20"/>
  <c r="D28" i="20"/>
  <c r="D27" i="20"/>
  <c r="D26" i="20"/>
  <c r="D25" i="20"/>
  <c r="D24" i="20"/>
  <c r="C49" i="20" l="1"/>
  <c r="C48" i="20"/>
  <c r="C47" i="20"/>
  <c r="C46" i="20"/>
  <c r="C45" i="20"/>
  <c r="C44" i="20"/>
  <c r="C29" i="20"/>
  <c r="C28" i="20"/>
  <c r="C27" i="20"/>
  <c r="C26" i="20"/>
  <c r="C25" i="20"/>
  <c r="C24" i="20"/>
  <c r="F34" i="20" l="1"/>
  <c r="C34" i="20"/>
  <c r="B34" i="20"/>
  <c r="C33" i="20"/>
  <c r="B33" i="20"/>
  <c r="C32" i="20"/>
  <c r="B32" i="20"/>
  <c r="C31" i="20"/>
  <c r="B31" i="20"/>
  <c r="F30" i="20"/>
  <c r="C30" i="20"/>
  <c r="B30" i="20"/>
  <c r="F35" i="20"/>
  <c r="E35" i="20"/>
  <c r="D35" i="20"/>
  <c r="C35" i="20"/>
  <c r="B35" i="20"/>
  <c r="F33" i="20"/>
  <c r="F32" i="20"/>
  <c r="F31" i="20"/>
  <c r="F18" i="16" l="1"/>
  <c r="E18" i="16"/>
  <c r="D18" i="16"/>
  <c r="C18" i="16"/>
  <c r="B18" i="16"/>
  <c r="F17" i="16"/>
  <c r="E17" i="16"/>
  <c r="D17" i="16"/>
  <c r="C17" i="16"/>
  <c r="B17" i="16"/>
  <c r="F16" i="16"/>
  <c r="E16" i="16"/>
  <c r="D16" i="16"/>
  <c r="C16" i="16"/>
  <c r="B16" i="16"/>
  <c r="F15" i="16"/>
  <c r="E15" i="16"/>
  <c r="D15" i="16"/>
  <c r="C15" i="16"/>
  <c r="B15" i="16"/>
  <c r="F12" i="16"/>
  <c r="E12" i="16"/>
  <c r="D12" i="16"/>
  <c r="C12" i="16"/>
  <c r="B12" i="16"/>
  <c r="F11" i="16"/>
  <c r="E11" i="16"/>
  <c r="D11" i="16"/>
  <c r="C11" i="16"/>
  <c r="B11" i="16"/>
  <c r="F10" i="16"/>
  <c r="E10" i="16"/>
  <c r="D10" i="16"/>
  <c r="C10" i="16"/>
  <c r="B10" i="16"/>
  <c r="F9" i="16"/>
  <c r="E9" i="16"/>
  <c r="D9" i="16"/>
  <c r="C9" i="16"/>
  <c r="B9" i="16"/>
  <c r="F8" i="16"/>
  <c r="E8" i="16"/>
  <c r="D8" i="16"/>
  <c r="C8" i="16"/>
  <c r="B8" i="16"/>
  <c r="F7" i="16"/>
  <c r="E7" i="16"/>
  <c r="D7" i="16"/>
  <c r="C7" i="16"/>
  <c r="B7" i="16"/>
  <c r="K18" i="8"/>
  <c r="F18" i="8"/>
  <c r="E18" i="8"/>
  <c r="D18" i="8"/>
  <c r="C18" i="8"/>
  <c r="B18" i="8"/>
  <c r="K17" i="8"/>
  <c r="F17" i="8"/>
  <c r="E17" i="8"/>
  <c r="D17" i="8"/>
  <c r="C17" i="8"/>
  <c r="B17" i="8"/>
  <c r="K16" i="8"/>
  <c r="F16" i="8"/>
  <c r="E16" i="8"/>
  <c r="D16" i="8"/>
  <c r="C16" i="8"/>
  <c r="B16" i="8"/>
  <c r="K15" i="8"/>
  <c r="F15" i="8"/>
  <c r="E15" i="8"/>
  <c r="D15" i="8"/>
  <c r="C15" i="8"/>
  <c r="B15" i="8"/>
  <c r="K12" i="8"/>
  <c r="F12" i="8"/>
  <c r="E12" i="8"/>
  <c r="D12" i="8"/>
  <c r="C12" i="8"/>
  <c r="B12" i="8"/>
  <c r="K11" i="8"/>
  <c r="F11" i="8"/>
  <c r="E11" i="8"/>
  <c r="D11" i="8"/>
  <c r="C11" i="8"/>
  <c r="B11" i="8"/>
  <c r="K10" i="8"/>
  <c r="F10" i="8"/>
  <c r="E10" i="8"/>
  <c r="D10" i="8"/>
  <c r="C10" i="8"/>
  <c r="B10" i="8"/>
  <c r="K9" i="8"/>
  <c r="F9" i="8"/>
  <c r="E9" i="8"/>
  <c r="D9" i="8"/>
  <c r="C9" i="8"/>
  <c r="B9" i="8"/>
  <c r="K8" i="8"/>
  <c r="F8" i="8"/>
  <c r="E8" i="8"/>
  <c r="D8" i="8"/>
  <c r="C8" i="8"/>
  <c r="B8" i="8"/>
  <c r="F7" i="8"/>
  <c r="E7" i="8"/>
  <c r="D7" i="8"/>
  <c r="C7" i="8"/>
  <c r="B7" i="8"/>
  <c r="H12" i="7"/>
  <c r="A12" i="7"/>
  <c r="H11" i="7"/>
  <c r="A11" i="7"/>
  <c r="H10" i="7"/>
  <c r="A10" i="7"/>
  <c r="H9" i="7"/>
  <c r="A9" i="7"/>
  <c r="H8" i="7"/>
  <c r="A8" i="7"/>
  <c r="H7" i="7"/>
  <c r="A7" i="7"/>
  <c r="H6" i="7"/>
  <c r="A6" i="7"/>
  <c r="H5" i="7"/>
  <c r="A5" i="7"/>
  <c r="H4" i="7"/>
  <c r="A4" i="7"/>
  <c r="H3" i="7"/>
  <c r="A3" i="7"/>
  <c r="I13" i="4"/>
  <c r="I12" i="4"/>
  <c r="I11" i="4"/>
  <c r="I10" i="4"/>
  <c r="I9" i="4"/>
  <c r="I8" i="4"/>
  <c r="I7" i="4"/>
  <c r="I6" i="4"/>
  <c r="I5" i="4"/>
  <c r="I4" i="4"/>
  <c r="I3" i="4"/>
  <c r="F3" i="4"/>
  <c r="I13" i="3"/>
  <c r="I12" i="3"/>
  <c r="I11" i="3"/>
  <c r="I10" i="3"/>
  <c r="I9" i="3"/>
  <c r="I8" i="3"/>
  <c r="I7" i="3"/>
  <c r="I6" i="3"/>
  <c r="I5" i="3"/>
  <c r="I4" i="3"/>
  <c r="F4" i="3"/>
  <c r="I12" i="2"/>
  <c r="I11" i="2"/>
  <c r="I10" i="2"/>
  <c r="I9" i="2"/>
  <c r="I8" i="2"/>
  <c r="I7" i="2"/>
  <c r="I6" i="2"/>
  <c r="I13" i="2"/>
  <c r="I5" i="2"/>
  <c r="I4" i="2"/>
  <c r="I3" i="2"/>
  <c r="I13" i="5"/>
  <c r="I12" i="5"/>
  <c r="I11" i="5"/>
  <c r="I10" i="5"/>
  <c r="I9" i="5"/>
  <c r="I8" i="5"/>
  <c r="I7" i="5"/>
  <c r="I6" i="5"/>
  <c r="I5" i="5"/>
  <c r="I4" i="5"/>
  <c r="I3" i="5"/>
  <c r="I13" i="6"/>
  <c r="I12" i="6"/>
  <c r="I11" i="6"/>
  <c r="I10" i="6"/>
  <c r="I9" i="6"/>
  <c r="I8" i="6"/>
  <c r="I7" i="6"/>
  <c r="I6" i="6"/>
  <c r="I5" i="6"/>
  <c r="I4" i="6"/>
  <c r="I3" i="6"/>
  <c r="F5" i="7"/>
  <c r="D8" i="7"/>
  <c r="C12" i="7"/>
  <c r="E5" i="7"/>
  <c r="D10" i="7"/>
  <c r="B3" i="7"/>
  <c r="B11" i="7"/>
  <c r="D7" i="7"/>
  <c r="E8" i="7"/>
  <c r="C5" i="7"/>
  <c r="F9" i="7"/>
  <c r="B12" i="7"/>
  <c r="F3" i="7"/>
  <c r="B8" i="7"/>
  <c r="F11" i="7"/>
  <c r="D4" i="7"/>
  <c r="E11" i="7"/>
  <c r="B9" i="7"/>
  <c r="F6" i="7"/>
  <c r="F7" i="7"/>
  <c r="E7" i="7"/>
  <c r="C4" i="7"/>
  <c r="F4" i="7"/>
  <c r="E3" i="7"/>
  <c r="C8" i="7"/>
  <c r="B5" i="7"/>
  <c r="C10" i="7"/>
  <c r="D9" i="7"/>
  <c r="E4" i="7"/>
  <c r="B4" i="7"/>
  <c r="C3" i="7"/>
  <c r="E10" i="7"/>
  <c r="E9" i="7"/>
  <c r="F10" i="7"/>
  <c r="C11" i="7"/>
  <c r="D6" i="7"/>
  <c r="C7" i="7"/>
  <c r="B10" i="7"/>
  <c r="C6" i="7"/>
  <c r="F8" i="7"/>
  <c r="B7" i="7"/>
  <c r="C9" i="7"/>
  <c r="E6" i="7"/>
  <c r="D3" i="7"/>
  <c r="E12" i="7"/>
  <c r="F12" i="7"/>
  <c r="D11" i="7"/>
  <c r="D12" i="7"/>
  <c r="B6" i="7"/>
  <c r="D5" i="7"/>
  <c r="I3" i="7" l="1"/>
  <c r="M4" i="7"/>
  <c r="M5" i="7"/>
  <c r="M6" i="7"/>
  <c r="M7" i="7"/>
  <c r="I8" i="7"/>
  <c r="M9" i="7"/>
  <c r="I10" i="7"/>
  <c r="I11" i="7"/>
  <c r="I12" i="7"/>
  <c r="J3" i="7"/>
  <c r="J4" i="7"/>
  <c r="J5" i="7"/>
  <c r="J6" i="7"/>
  <c r="J7" i="7"/>
  <c r="J8" i="7"/>
  <c r="J9" i="7"/>
  <c r="J10" i="7"/>
  <c r="J11" i="7"/>
  <c r="J12" i="7"/>
  <c r="I4" i="7"/>
  <c r="K4" i="7"/>
  <c r="K7" i="7"/>
  <c r="M3" i="7"/>
  <c r="I5" i="7"/>
  <c r="I6" i="7"/>
  <c r="I7" i="7"/>
  <c r="M8" i="7"/>
  <c r="I9" i="7"/>
  <c r="M10" i="7"/>
  <c r="M11" i="7"/>
  <c r="M12" i="7"/>
  <c r="K3" i="7"/>
  <c r="K5" i="7"/>
  <c r="K6" i="7"/>
  <c r="K8" i="7"/>
  <c r="K9" i="7"/>
  <c r="K10" i="7"/>
  <c r="K11" i="7"/>
  <c r="K12" i="7"/>
  <c r="L3" i="7"/>
  <c r="L4" i="7"/>
  <c r="L5" i="7"/>
  <c r="L6" i="7"/>
  <c r="L7" i="7"/>
  <c r="L8" i="7"/>
  <c r="L9" i="7"/>
  <c r="L10" i="7"/>
  <c r="L11" i="7"/>
  <c r="L12" i="7"/>
  <c r="E31" i="20" l="1"/>
  <c r="E34" i="20"/>
  <c r="E33" i="20" l="1"/>
  <c r="E30" i="20"/>
  <c r="E32" i="20"/>
  <c r="B45" i="20" l="1"/>
  <c r="B47" i="20"/>
  <c r="B48" i="20"/>
  <c r="B46" i="20"/>
  <c r="B44" i="20"/>
  <c r="B25" i="20"/>
  <c r="B27" i="20"/>
  <c r="B28" i="20"/>
  <c r="B26" i="20"/>
  <c r="B24" i="20"/>
  <c r="B49" i="20" l="1"/>
  <c r="B29" i="20" l="1"/>
  <c r="D51" i="20" l="1"/>
  <c r="D31" i="20" s="1"/>
  <c r="D53" i="20" l="1"/>
  <c r="D33" i="20" s="1"/>
  <c r="D50" i="20"/>
  <c r="D30" i="20" s="1"/>
  <c r="D52" i="20"/>
  <c r="D32" i="20" s="1"/>
  <c r="D54" i="20"/>
  <c r="D34" i="20" s="1"/>
  <c r="C7" i="20" l="1"/>
  <c r="C4" i="20"/>
  <c r="C8" i="20"/>
  <c r="C5" i="20"/>
  <c r="C6" i="20"/>
  <c r="H6" i="20" l="1"/>
  <c r="H8" i="20"/>
  <c r="H5" i="20"/>
  <c r="H4" i="20"/>
  <c r="H9" i="20"/>
  <c r="H7" i="20"/>
  <c r="F6" i="20"/>
  <c r="F7" i="20"/>
  <c r="F4" i="20"/>
  <c r="F8" i="20"/>
  <c r="F5" i="20"/>
  <c r="K5" i="20" l="1"/>
  <c r="K4" i="20"/>
  <c r="K9" i="20"/>
  <c r="K7" i="20"/>
  <c r="K6" i="20"/>
  <c r="K8" i="20"/>
  <c r="E8" i="20"/>
  <c r="E4" i="20"/>
  <c r="E5" i="20" l="1"/>
  <c r="E6" i="20"/>
  <c r="E7" i="20"/>
  <c r="J5" i="20" l="1"/>
  <c r="J8" i="20"/>
  <c r="J7" i="20"/>
  <c r="J9" i="20"/>
  <c r="J6" i="20"/>
  <c r="J4" i="20"/>
  <c r="D7" i="20"/>
  <c r="D4" i="20"/>
  <c r="D8" i="20"/>
  <c r="D6" i="20"/>
  <c r="D5" i="20"/>
  <c r="I8" i="20" l="1"/>
  <c r="I4" i="20"/>
  <c r="I9" i="20"/>
  <c r="I7" i="20"/>
  <c r="I5" i="20"/>
  <c r="I6" i="20"/>
  <c r="B8" i="20"/>
  <c r="B7" i="20"/>
  <c r="B6" i="20"/>
  <c r="B5" i="20"/>
  <c r="B4" i="20"/>
  <c r="G5" i="20" l="1"/>
  <c r="G6" i="20"/>
  <c r="G7" i="20"/>
  <c r="G4" i="20"/>
  <c r="G9" i="20"/>
  <c r="G8" i="20"/>
</calcChain>
</file>

<file path=xl/sharedStrings.xml><?xml version="1.0" encoding="utf-8"?>
<sst xmlns="http://schemas.openxmlformats.org/spreadsheetml/2006/main" count="467" uniqueCount="86">
  <si>
    <t>G2O0000</t>
  </si>
  <si>
    <t>+GHO             =&gt;</t>
  </si>
  <si>
    <t>GO00000</t>
  </si>
  <si>
    <t>G2O0001</t>
  </si>
  <si>
    <t>G2O0002</t>
  </si>
  <si>
    <t>G2O0003</t>
  </si>
  <si>
    <t>G2O0004</t>
  </si>
  <si>
    <t>G2O0005</t>
  </si>
  <si>
    <t>G2O0006</t>
  </si>
  <si>
    <t>RO</t>
  </si>
  <si>
    <t>G100000</t>
  </si>
  <si>
    <t>REAC</t>
  </si>
  <si>
    <t>GK00000 +      GHO2</t>
  </si>
  <si>
    <t>G2O0007</t>
  </si>
  <si>
    <t>G2O0008</t>
  </si>
  <si>
    <t>br</t>
  </si>
  <si>
    <t>position</t>
  </si>
  <si>
    <t>threshold = 0.001</t>
  </si>
  <si>
    <t>mechanism 201104</t>
  </si>
  <si>
    <t>threshold = 0.01</t>
  </si>
  <si>
    <t>mechanism 201008</t>
  </si>
  <si>
    <t>GD00000 +      GHO2</t>
  </si>
  <si>
    <t>pos</t>
  </si>
  <si>
    <t>BR1</t>
  </si>
  <si>
    <t>BR2</t>
  </si>
  <si>
    <t>BR3</t>
  </si>
  <si>
    <t>BR4</t>
  </si>
  <si>
    <t>BR5</t>
  </si>
  <si>
    <t>at expt end</t>
  </si>
  <si>
    <t>path</t>
  </si>
  <si>
    <t>NITR</t>
  </si>
  <si>
    <t>DECOMP</t>
  </si>
  <si>
    <t>ISOM</t>
  </si>
  <si>
    <t>fil_1</t>
  </si>
  <si>
    <t>fil_2</t>
  </si>
  <si>
    <t>filename</t>
  </si>
  <si>
    <t>as Table S1, SI from Algrim Decanols paper</t>
  </si>
  <si>
    <t>1-decanol</t>
  </si>
  <si>
    <t>2-decanol</t>
  </si>
  <si>
    <t>3-decanol</t>
  </si>
  <si>
    <t>4-decanol</t>
  </si>
  <si>
    <t>5-decanol</t>
  </si>
  <si>
    <t>the ACTUAL Table S1</t>
  </si>
  <si>
    <t>mechanism 201214</t>
  </si>
  <si>
    <t>GHO</t>
  </si>
  <si>
    <t>=&gt;</t>
  </si>
  <si>
    <t>GK00000</t>
  </si>
  <si>
    <t>G2O0008,100000</t>
  </si>
  <si>
    <t>1-ol</t>
  </si>
  <si>
    <t>2-ol</t>
  </si>
  <si>
    <t>3-ol</t>
  </si>
  <si>
    <t>4-ol</t>
  </si>
  <si>
    <t>5-ol</t>
  </si>
  <si>
    <t>runs of 210106 with good iter4</t>
  </si>
  <si>
    <t>runs of Dec 2020: with iter4 "fix"</t>
  </si>
  <si>
    <t>CARBONYL</t>
  </si>
  <si>
    <t>HYDROXY-CARBONYL</t>
  </si>
  <si>
    <t>[SOA]/d[gas]</t>
  </si>
  <si>
    <t>[SOA]/d[total]</t>
  </si>
  <si>
    <t>mass_SOA/d_mass_gas</t>
  </si>
  <si>
    <t>[prec_wall]/d[prec_total]</t>
  </si>
  <si>
    <t>% reacted</t>
  </si>
  <si>
    <t>measured mass yields</t>
  </si>
  <si>
    <t>modeled mass yields</t>
  </si>
  <si>
    <t>(Algrim SOA yields.xlsx)</t>
  </si>
  <si>
    <t>3RD-GEN-C/10</t>
  </si>
  <si>
    <t>all gens, 60 mins</t>
  </si>
  <si>
    <t>all gens, max SOA</t>
  </si>
  <si>
    <t>1 gen, 60 mins</t>
  </si>
  <si>
    <t>GAS PHASE ONLY</t>
  </si>
  <si>
    <t>GAS PHASE @ max aer</t>
  </si>
  <si>
    <t>AER PHASE @ max aer</t>
  </si>
  <si>
    <t>WALL PHASE @ max aer</t>
  </si>
  <si>
    <t>TOTAL @ max aer</t>
  </si>
  <si>
    <t>CARBONYLS</t>
  </si>
  <si>
    <t>HYDROXYNITRATES</t>
  </si>
  <si>
    <t>DECOMPOSITION</t>
  </si>
  <si>
    <t>ISOMERISATION</t>
  </si>
  <si>
    <t>CYCLIC HEMIACETALS</t>
  </si>
  <si>
    <t>Higher_gen_C/10</t>
  </si>
  <si>
    <t>mechanism decan-5-ol_1g_gaw_DHF_220406</t>
  </si>
  <si>
    <t>GO00000+GNO3</t>
  </si>
  <si>
    <t>ALL PHASES</t>
  </si>
  <si>
    <t>HN</t>
  </si>
  <si>
    <t>CBYL</t>
  </si>
  <si>
    <t>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</si>
</sst>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FF99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1" applyNumberFormat="1" applyFont="1"/>
    <xf numFmtId="11" fontId="0" fillId="0" borderId="0" xfId="0" applyNumberFormat="1"/>
    <xf numFmtId="0" fontId="0" fillId="0" borderId="0" xfId="0" applyFill="1"/>
    <xf numFmtId="2" fontId="0" fillId="0" borderId="0" xfId="0" applyNumberFormat="1"/>
    <xf numFmtId="11" fontId="0" fillId="0" borderId="0" xfId="0" applyNumberFormat="1" applyAlignment="1">
      <alignment horizontal="center"/>
    </xf>
    <xf numFmtId="9" fontId="0" fillId="0" borderId="0" xfId="1" applyFont="1"/>
    <xf numFmtId="9" fontId="0" fillId="2" borderId="0" xfId="1" applyFont="1" applyFill="1"/>
    <xf numFmtId="11" fontId="0" fillId="0" borderId="0" xfId="0" applyNumberFormat="1" applyFill="1"/>
    <xf numFmtId="2" fontId="0" fillId="0" borderId="0" xfId="0" applyNumberFormat="1" applyFill="1"/>
    <xf numFmtId="164" fontId="0" fillId="0" borderId="0" xfId="1" applyNumberFormat="1" applyFont="1" applyFill="1"/>
    <xf numFmtId="0" fontId="0" fillId="0" borderId="0" xfId="0" applyAlignment="1">
      <alignment horizontal="right"/>
    </xf>
    <xf numFmtId="165" fontId="0" fillId="0" borderId="0" xfId="0" applyNumberFormat="1" applyFill="1"/>
    <xf numFmtId="9" fontId="0" fillId="0" borderId="0" xfId="1" applyFont="1" applyFill="1"/>
    <xf numFmtId="0" fontId="2" fillId="0" borderId="0" xfId="0" applyFont="1" applyFill="1"/>
    <xf numFmtId="11" fontId="0" fillId="3" borderId="0" xfId="0" applyNumberFormat="1" applyFill="1"/>
    <xf numFmtId="2" fontId="0" fillId="0" borderId="0" xfId="1" applyNumberFormat="1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1" fontId="0" fillId="4" borderId="0" xfId="0" applyNumberFormat="1" applyFill="1"/>
  </cellXfs>
  <cellStyles count="2">
    <cellStyle name="Normal" xfId="0" builtinId="0"/>
    <cellStyle name="Percent" xfId="1" builtinId="5"/>
  </cellStyles>
  <dxfs count="5"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CC00"/>
      <color rgb="FF9933FF"/>
      <color rgb="FF00FFFF"/>
      <color rgb="FFFF9999"/>
      <color rgb="FF969696"/>
      <color rgb="FFDDDDDD"/>
      <color rgb="FFFF99CC"/>
      <color rgb="FFFF99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calcChain" Target="calcChain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decan-1-ol OH reaction rates by site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'BR1'!$A$3:$A$13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'BR1'!$F$3:$F$13</c:f>
              <c:numCache>
                <c:formatCode>0.00E+00</c:formatCode>
                <c:ptCount val="11"/>
                <c:pt idx="0">
                  <c:v>3.8399999999999998E-12</c:v>
                </c:pt>
                <c:pt idx="1">
                  <c:v>1.397E-13</c:v>
                </c:pt>
                <c:pt idx="2">
                  <c:v>3.362E-12</c:v>
                </c:pt>
                <c:pt idx="3">
                  <c:v>1.401E-12</c:v>
                </c:pt>
                <c:pt idx="4">
                  <c:v>1.401E-12</c:v>
                </c:pt>
                <c:pt idx="5">
                  <c:v>1.401E-12</c:v>
                </c:pt>
                <c:pt idx="6">
                  <c:v>1.401E-12</c:v>
                </c:pt>
                <c:pt idx="7">
                  <c:v>1.401E-12</c:v>
                </c:pt>
                <c:pt idx="8">
                  <c:v>1.401E-12</c:v>
                </c:pt>
                <c:pt idx="9">
                  <c:v>1.038E-12</c:v>
                </c:pt>
                <c:pt idx="10">
                  <c:v>1.757E-13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48-4407-BBA0-CA28110A1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87440"/>
        <c:axId val="1054984112"/>
      </c:scatterChart>
      <c:valAx>
        <c:axId val="105498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4112"/>
        <c:crosses val="autoZero"/>
        <c:crossBetween val="midCat"/>
      </c:valAx>
      <c:valAx>
        <c:axId val="105498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74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decan-5-ol + OH branching ratios &gt;0.1%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B68-420F-8B03-3A225665779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B68-420F-8B03-3A225665779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B68-420F-8B03-3A225665779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B68-420F-8B03-3A225665779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B68-420F-8B03-3A225665779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B68-420F-8B03-3A225665779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B68-420F-8B03-3A225665779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B68-420F-8B03-3A225665779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B68-420F-8B03-3A225665779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B68-420F-8B03-3A225665779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B68-420F-8B03-3A22566577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'BR5'!$A$3:$B$13</c:f>
              <c:multiLvlStrCache>
                <c:ptCount val="11"/>
                <c:lvl>
                  <c:pt idx="4">
                    <c:v>REAC</c:v>
                  </c:pt>
                  <c:pt idx="5">
                    <c:v>RO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</c:lvl>
              </c:multiLvlStrCache>
            </c:multiLvlStrRef>
          </c:cat>
          <c:val>
            <c:numRef>
              <c:f>'BR5'!$I$3:$I$13</c:f>
              <c:numCache>
                <c:formatCode>0.0%</c:formatCode>
                <c:ptCount val="11"/>
                <c:pt idx="0">
                  <c:v>1.3396137461189854E-2</c:v>
                </c:pt>
                <c:pt idx="1">
                  <c:v>4.4087478391614046E-2</c:v>
                </c:pt>
                <c:pt idx="2">
                  <c:v>5.9505353782901033E-2</c:v>
                </c:pt>
                <c:pt idx="3">
                  <c:v>0.14279585968459194</c:v>
                </c:pt>
                <c:pt idx="4">
                  <c:v>0.42685853356042502</c:v>
                </c:pt>
                <c:pt idx="5">
                  <c:v>0</c:v>
                </c:pt>
                <c:pt idx="6">
                  <c:v>0.14279585968459194</c:v>
                </c:pt>
                <c:pt idx="7">
                  <c:v>5.9505353782901033E-2</c:v>
                </c:pt>
                <c:pt idx="8">
                  <c:v>5.9505353782901033E-2</c:v>
                </c:pt>
                <c:pt idx="9">
                  <c:v>4.4087478391614046E-2</c:v>
                </c:pt>
                <c:pt idx="10">
                  <c:v>7.4625914772703155E-3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B68-420F-8B03-3A2256657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reactivity of positions in decanols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BR_all!$A$3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BR_all!$B$3:$F$3</c:f>
              <c:numCache>
                <c:formatCode>0.00E+00</c:formatCode>
                <c:ptCount val="5"/>
                <c:pt idx="0">
                  <c:v>3.8399999999999998E-12</c:v>
                </c:pt>
                <c:pt idx="1">
                  <c:v>4.2159999999999999E-13</c:v>
                </c:pt>
                <c:pt idx="2">
                  <c:v>1.757E-13</c:v>
                </c:pt>
                <c:pt idx="3">
                  <c:v>3.154E-13</c:v>
                </c:pt>
                <c:pt idx="4">
                  <c:v>3.154E-13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9-4D09-B639-A28346AE2BEE}"/>
            </c:ext>
          </c:extLst>
        </c:ser>
        <c:ser>
          <c:idx val="2"/>
          <c:order val="1"/>
          <c:tx>
            <c:strRef>
              <c:f>BR_all!$A$4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BR_all!$B$4:$F$4</c:f>
              <c:numCache>
                <c:formatCode>0.00E+00</c:formatCode>
                <c:ptCount val="5"/>
                <c:pt idx="0">
                  <c:v>3.362E-12</c:v>
                </c:pt>
                <c:pt idx="1">
                  <c:v>7.442E-12</c:v>
                </c:pt>
                <c:pt idx="2">
                  <c:v>2.4910000000000002E-12</c:v>
                </c:pt>
                <c:pt idx="3">
                  <c:v>1.038E-12</c:v>
                </c:pt>
                <c:pt idx="4">
                  <c:v>1.038E-12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69-4D09-B639-A28346AE2BEE}"/>
            </c:ext>
          </c:extLst>
        </c:ser>
        <c:ser>
          <c:idx val="3"/>
          <c:order val="2"/>
          <c:tx>
            <c:strRef>
              <c:f>BR_all!$A$5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BR_all!$B$5:$F$5</c:f>
              <c:numCache>
                <c:formatCode>0.00E+00</c:formatCode>
                <c:ptCount val="5"/>
                <c:pt idx="0">
                  <c:v>1.401E-12</c:v>
                </c:pt>
                <c:pt idx="1">
                  <c:v>3.362E-12</c:v>
                </c:pt>
                <c:pt idx="2">
                  <c:v>1.005E-11</c:v>
                </c:pt>
                <c:pt idx="3">
                  <c:v>3.362E-12</c:v>
                </c:pt>
                <c:pt idx="4">
                  <c:v>1.401E-12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69-4D09-B639-A28346AE2BEE}"/>
            </c:ext>
          </c:extLst>
        </c:ser>
        <c:ser>
          <c:idx val="4"/>
          <c:order val="3"/>
          <c:tx>
            <c:strRef>
              <c:f>BR_all!$A$6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BR_all!$B$6:$F$6</c:f>
              <c:numCache>
                <c:formatCode>0.00E+00</c:formatCode>
                <c:ptCount val="5"/>
                <c:pt idx="0">
                  <c:v>1.401E-12</c:v>
                </c:pt>
                <c:pt idx="1">
                  <c:v>1.401E-12</c:v>
                </c:pt>
                <c:pt idx="2">
                  <c:v>3.362E-12</c:v>
                </c:pt>
                <c:pt idx="3">
                  <c:v>1.005E-11</c:v>
                </c:pt>
                <c:pt idx="4">
                  <c:v>3.362E-12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69-4D09-B639-A28346AE2BEE}"/>
            </c:ext>
          </c:extLst>
        </c:ser>
        <c:ser>
          <c:idx val="5"/>
          <c:order val="4"/>
          <c:tx>
            <c:strRef>
              <c:f>BR_all!$A$7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BR_all!$B$7:$F$7</c:f>
              <c:numCache>
                <c:formatCode>0.00E+00</c:formatCode>
                <c:ptCount val="5"/>
                <c:pt idx="0">
                  <c:v>1.401E-12</c:v>
                </c:pt>
                <c:pt idx="1">
                  <c:v>1.401E-12</c:v>
                </c:pt>
                <c:pt idx="2">
                  <c:v>1.401E-12</c:v>
                </c:pt>
                <c:pt idx="3">
                  <c:v>3.362E-12</c:v>
                </c:pt>
                <c:pt idx="4">
                  <c:v>1.005E-11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69-4D09-B639-A28346AE2BEE}"/>
            </c:ext>
          </c:extLst>
        </c:ser>
        <c:ser>
          <c:idx val="0"/>
          <c:order val="5"/>
          <c:tx>
            <c:strRef>
              <c:f>BR_all!$A$8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BR_all!$B$8:$F$8</c:f>
              <c:numCache>
                <c:formatCode>0.00E+00</c:formatCode>
                <c:ptCount val="5"/>
                <c:pt idx="0">
                  <c:v>1.401E-12</c:v>
                </c:pt>
                <c:pt idx="1">
                  <c:v>1.401E-12</c:v>
                </c:pt>
                <c:pt idx="2">
                  <c:v>1.401E-12</c:v>
                </c:pt>
                <c:pt idx="3">
                  <c:v>1.401E-12</c:v>
                </c:pt>
                <c:pt idx="4">
                  <c:v>3.362E-12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69-4D09-B639-A28346AE2BEE}"/>
            </c:ext>
          </c:extLst>
        </c:ser>
        <c:ser>
          <c:idx val="6"/>
          <c:order val="6"/>
          <c:tx>
            <c:strRef>
              <c:f>BR_all!$A$9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BR_all!$B$9:$F$9</c:f>
              <c:numCache>
                <c:formatCode>0.00E+00</c:formatCode>
                <c:ptCount val="5"/>
                <c:pt idx="0">
                  <c:v>1.401E-12</c:v>
                </c:pt>
                <c:pt idx="1">
                  <c:v>1.401E-12</c:v>
                </c:pt>
                <c:pt idx="2">
                  <c:v>1.401E-12</c:v>
                </c:pt>
                <c:pt idx="3">
                  <c:v>1.401E-12</c:v>
                </c:pt>
                <c:pt idx="4">
                  <c:v>1.401E-12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E69-4D09-B639-A28346AE2BEE}"/>
            </c:ext>
          </c:extLst>
        </c:ser>
        <c:ser>
          <c:idx val="7"/>
          <c:order val="7"/>
          <c:tx>
            <c:strRef>
              <c:f>BR_all!$A$10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BR_all!$B$10:$F$10</c:f>
              <c:numCache>
                <c:formatCode>0.00E+00</c:formatCode>
                <c:ptCount val="5"/>
                <c:pt idx="0">
                  <c:v>1.401E-12</c:v>
                </c:pt>
                <c:pt idx="1">
                  <c:v>1.401E-12</c:v>
                </c:pt>
                <c:pt idx="2">
                  <c:v>1.401E-12</c:v>
                </c:pt>
                <c:pt idx="3">
                  <c:v>1.401E-12</c:v>
                </c:pt>
                <c:pt idx="4">
                  <c:v>1.401E-12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69-4D09-B639-A28346AE2BEE}"/>
            </c:ext>
          </c:extLst>
        </c:ser>
        <c:ser>
          <c:idx val="8"/>
          <c:order val="8"/>
          <c:tx>
            <c:strRef>
              <c:f>BR_all!$A$11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BR_all!$B$11:$F$11</c:f>
              <c:numCache>
                <c:formatCode>0.00E+00</c:formatCode>
                <c:ptCount val="5"/>
                <c:pt idx="0">
                  <c:v>1.038E-12</c:v>
                </c:pt>
                <c:pt idx="1">
                  <c:v>1.038E-12</c:v>
                </c:pt>
                <c:pt idx="2">
                  <c:v>1.038E-12</c:v>
                </c:pt>
                <c:pt idx="3">
                  <c:v>1.038E-12</c:v>
                </c:pt>
                <c:pt idx="4">
                  <c:v>1.038E-12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E69-4D09-B639-A28346AE2BEE}"/>
            </c:ext>
          </c:extLst>
        </c:ser>
        <c:ser>
          <c:idx val="9"/>
          <c:order val="9"/>
          <c:tx>
            <c:strRef>
              <c:f>BR_all!$A$12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BR_all!$B$1:$F$1</c:f>
              <c:strCache>
                <c:ptCount val="5"/>
                <c:pt idx="0">
                  <c:v>1-ol</c:v>
                </c:pt>
                <c:pt idx="1">
                  <c:v>2-ol</c:v>
                </c:pt>
                <c:pt idx="2">
                  <c:v>3-ol</c:v>
                </c:pt>
                <c:pt idx="3">
                  <c:v>4-ol</c:v>
                </c:pt>
                <c:pt idx="4">
                  <c:v>5-ol</c:v>
                </c:pt>
              </c:strCache>
            </c:strRef>
          </c:cat>
          <c:val>
            <c:numRef>
              <c:f>BR_all!$B$12:$F$12</c:f>
              <c:numCache>
                <c:formatCode>0.00E+00</c:formatCode>
                <c:ptCount val="5"/>
                <c:pt idx="0">
                  <c:v>1.757E-13</c:v>
                </c:pt>
                <c:pt idx="1">
                  <c:v>1.757E-13</c:v>
                </c:pt>
                <c:pt idx="2">
                  <c:v>1.757E-13</c:v>
                </c:pt>
                <c:pt idx="3">
                  <c:v>1.757E-13</c:v>
                </c:pt>
                <c:pt idx="4">
                  <c:v>1.757E-13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E69-4D09-B639-A28346AE2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8640143"/>
        <c:axId val="1828636399"/>
      </c:barChart>
      <c:catAx>
        <c:axId val="1828640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636399"/>
        <c:crosses val="autoZero"/>
        <c:auto val="1"/>
        <c:lblAlgn val="ctr"/>
        <c:lblOffset val="100"/>
        <c:noMultiLvlLbl val="0"/>
      </c:catAx>
      <c:valAx>
        <c:axId val="1828636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640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decan1ol: molar</a:t>
            </a:r>
            <a:r>
              <a:rPr lang="en-US" baseline="0"/>
              <a:t> yields</a:t>
            </a:r>
          </a:p>
        </c:rich>
      </c:tx>
      <c:layout>
        <c:manualLayout>
          <c:xMode val="edge"/>
          <c:yMode val="edge"/>
          <c:x val="0.15854440505693759"/>
          <c:y val="4.166657489492135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[10]soa_yield!$B$15:$C$15</c:f>
              <c:strCache>
                <c:ptCount val="1"/>
                <c:pt idx="0">
                  <c:v>SOA/d_total (considers walls)</c:v>
                </c:pt>
              </c:strCache>
            </c:strRef>
          </c:tx>
          <c:marker>
            <c:symbol val="none"/>
          </c:marker>
          <c:xVal>
            <c:numRef>
              <c:f>[10]soa_yield!$E$3:$DJ$3</c:f>
              <c:numCache>
                <c:formatCode>General</c:formatCode>
                <c:ptCount val="1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660</c:v>
                </c:pt>
                <c:pt idx="61">
                  <c:v>720</c:v>
                </c:pt>
                <c:pt idx="62">
                  <c:v>780</c:v>
                </c:pt>
                <c:pt idx="63">
                  <c:v>840</c:v>
                </c:pt>
                <c:pt idx="64">
                  <c:v>900</c:v>
                </c:pt>
                <c:pt idx="65">
                  <c:v>960</c:v>
                </c:pt>
                <c:pt idx="66">
                  <c:v>1020</c:v>
                </c:pt>
                <c:pt idx="67">
                  <c:v>1080</c:v>
                </c:pt>
                <c:pt idx="68">
                  <c:v>1140</c:v>
                </c:pt>
                <c:pt idx="69">
                  <c:v>1200</c:v>
                </c:pt>
                <c:pt idx="70">
                  <c:v>1260</c:v>
                </c:pt>
                <c:pt idx="71">
                  <c:v>1320</c:v>
                </c:pt>
                <c:pt idx="72">
                  <c:v>1380</c:v>
                </c:pt>
                <c:pt idx="73">
                  <c:v>1440</c:v>
                </c:pt>
                <c:pt idx="74">
                  <c:v>1500</c:v>
                </c:pt>
                <c:pt idx="75">
                  <c:v>1560</c:v>
                </c:pt>
                <c:pt idx="76">
                  <c:v>1620</c:v>
                </c:pt>
                <c:pt idx="77">
                  <c:v>1680</c:v>
                </c:pt>
                <c:pt idx="78">
                  <c:v>1740</c:v>
                </c:pt>
                <c:pt idx="79">
                  <c:v>1800</c:v>
                </c:pt>
                <c:pt idx="80">
                  <c:v>1860</c:v>
                </c:pt>
                <c:pt idx="81">
                  <c:v>1980</c:v>
                </c:pt>
                <c:pt idx="82">
                  <c:v>2100</c:v>
                </c:pt>
                <c:pt idx="83">
                  <c:v>2220</c:v>
                </c:pt>
                <c:pt idx="84">
                  <c:v>2340</c:v>
                </c:pt>
                <c:pt idx="85">
                  <c:v>2460</c:v>
                </c:pt>
                <c:pt idx="86">
                  <c:v>2580</c:v>
                </c:pt>
                <c:pt idx="87">
                  <c:v>2700</c:v>
                </c:pt>
                <c:pt idx="88">
                  <c:v>2820</c:v>
                </c:pt>
                <c:pt idx="89">
                  <c:v>2940</c:v>
                </c:pt>
                <c:pt idx="90">
                  <c:v>3060</c:v>
                </c:pt>
                <c:pt idx="91">
                  <c:v>3180</c:v>
                </c:pt>
                <c:pt idx="92">
                  <c:v>3300</c:v>
                </c:pt>
                <c:pt idx="93">
                  <c:v>3420</c:v>
                </c:pt>
                <c:pt idx="94">
                  <c:v>3540</c:v>
                </c:pt>
                <c:pt idx="95">
                  <c:v>3660</c:v>
                </c:pt>
                <c:pt idx="96">
                  <c:v>3780</c:v>
                </c:pt>
                <c:pt idx="97">
                  <c:v>3900</c:v>
                </c:pt>
                <c:pt idx="98">
                  <c:v>4020</c:v>
                </c:pt>
                <c:pt idx="99">
                  <c:v>4140</c:v>
                </c:pt>
                <c:pt idx="100">
                  <c:v>4260</c:v>
                </c:pt>
                <c:pt idx="101">
                  <c:v>4380</c:v>
                </c:pt>
                <c:pt idx="102">
                  <c:v>4500</c:v>
                </c:pt>
                <c:pt idx="103">
                  <c:v>4620</c:v>
                </c:pt>
                <c:pt idx="104">
                  <c:v>4740</c:v>
                </c:pt>
                <c:pt idx="105">
                  <c:v>4860</c:v>
                </c:pt>
                <c:pt idx="106">
                  <c:v>4980</c:v>
                </c:pt>
                <c:pt idx="107">
                  <c:v>5100</c:v>
                </c:pt>
                <c:pt idx="108">
                  <c:v>5220</c:v>
                </c:pt>
                <c:pt idx="109">
                  <c:v>5340</c:v>
                </c:pt>
              </c:numCache>
            </c:numRef>
          </c:xVal>
          <c:yVal>
            <c:numRef>
              <c:f>[10]soa_yield!$E$15:$DJ$15</c:f>
              <c:numCache>
                <c:formatCode>General</c:formatCode>
                <c:ptCount val="110"/>
                <c:pt idx="0">
                  <c:v>0.47581712338942511</c:v>
                </c:pt>
                <c:pt idx="1">
                  <c:v>0.34693027420129835</c:v>
                </c:pt>
                <c:pt idx="2">
                  <c:v>0.30564544838428576</c:v>
                </c:pt>
                <c:pt idx="3">
                  <c:v>0.2856708569423434</c:v>
                </c:pt>
                <c:pt idx="4">
                  <c:v>0.26902921515682282</c:v>
                </c:pt>
                <c:pt idx="5">
                  <c:v>0.26209516370268332</c:v>
                </c:pt>
                <c:pt idx="6">
                  <c:v>0.25392452888563583</c:v>
                </c:pt>
                <c:pt idx="7">
                  <c:v>0.24794197224420883</c:v>
                </c:pt>
                <c:pt idx="8">
                  <c:v>0.24336679842562395</c:v>
                </c:pt>
                <c:pt idx="9">
                  <c:v>0.239850873301687</c:v>
                </c:pt>
                <c:pt idx="10">
                  <c:v>0.23713824613484774</c:v>
                </c:pt>
                <c:pt idx="11">
                  <c:v>0.23494095923985997</c:v>
                </c:pt>
                <c:pt idx="12">
                  <c:v>0.2331768674700351</c:v>
                </c:pt>
                <c:pt idx="13">
                  <c:v>0.23006536924024679</c:v>
                </c:pt>
                <c:pt idx="14">
                  <c:v>0.22900566426037278</c:v>
                </c:pt>
                <c:pt idx="15">
                  <c:v>0.22669278928116932</c:v>
                </c:pt>
                <c:pt idx="16">
                  <c:v>0.22473948832747218</c:v>
                </c:pt>
                <c:pt idx="17">
                  <c:v>0.22303816801300852</c:v>
                </c:pt>
                <c:pt idx="18">
                  <c:v>0.22279381212466204</c:v>
                </c:pt>
                <c:pt idx="19">
                  <c:v>0.22149512650635242</c:v>
                </c:pt>
                <c:pt idx="20">
                  <c:v>0.21921377238067224</c:v>
                </c:pt>
                <c:pt idx="21">
                  <c:v>0.21825318707173053</c:v>
                </c:pt>
                <c:pt idx="22">
                  <c:v>0.21744049169004273</c:v>
                </c:pt>
                <c:pt idx="23">
                  <c:v>0.21671437632012081</c:v>
                </c:pt>
                <c:pt idx="24">
                  <c:v>0.21515464802013359</c:v>
                </c:pt>
                <c:pt idx="25">
                  <c:v>0.21464699938767814</c:v>
                </c:pt>
                <c:pt idx="26">
                  <c:v>0.21336667684924457</c:v>
                </c:pt>
                <c:pt idx="27">
                  <c:v>0.21304773460268941</c:v>
                </c:pt>
                <c:pt idx="28">
                  <c:v>0.21195815061843881</c:v>
                </c:pt>
                <c:pt idx="29">
                  <c:v>0.2109548551476482</c:v>
                </c:pt>
                <c:pt idx="30">
                  <c:v>0.21006227552900839</c:v>
                </c:pt>
                <c:pt idx="31">
                  <c:v>0.2092546123323745</c:v>
                </c:pt>
                <c:pt idx="32">
                  <c:v>0.20850884816474513</c:v>
                </c:pt>
                <c:pt idx="33">
                  <c:v>0.20783457647573567</c:v>
                </c:pt>
                <c:pt idx="34">
                  <c:v>0.20722582257386266</c:v>
                </c:pt>
                <c:pt idx="35">
                  <c:v>0.20599951636192493</c:v>
                </c:pt>
                <c:pt idx="36">
                  <c:v>0.20550967880542073</c:v>
                </c:pt>
                <c:pt idx="37">
                  <c:v>0.20508401863372755</c:v>
                </c:pt>
                <c:pt idx="38">
                  <c:v>0.20404931070757323</c:v>
                </c:pt>
                <c:pt idx="39">
                  <c:v>0.20371598513114567</c:v>
                </c:pt>
                <c:pt idx="40">
                  <c:v>0.20280851152538504</c:v>
                </c:pt>
                <c:pt idx="41">
                  <c:v>0.20255383049107228</c:v>
                </c:pt>
                <c:pt idx="42">
                  <c:v>0.20175758061163607</c:v>
                </c:pt>
                <c:pt idx="43">
                  <c:v>0.20100610443682074</c:v>
                </c:pt>
                <c:pt idx="44">
                  <c:v>0.20030765595947175</c:v>
                </c:pt>
                <c:pt idx="45">
                  <c:v>0.19965898895747983</c:v>
                </c:pt>
                <c:pt idx="46">
                  <c:v>0.19904623007291777</c:v>
                </c:pt>
                <c:pt idx="47">
                  <c:v>0.19846747075066065</c:v>
                </c:pt>
                <c:pt idx="48">
                  <c:v>0.19794094445255067</c:v>
                </c:pt>
                <c:pt idx="49">
                  <c:v>0.19744362386415457</c:v>
                </c:pt>
                <c:pt idx="50">
                  <c:v>0.19697409581788064</c:v>
                </c:pt>
                <c:pt idx="51">
                  <c:v>0.1965403202029059</c:v>
                </c:pt>
                <c:pt idx="52">
                  <c:v>0.195652442942952</c:v>
                </c:pt>
                <c:pt idx="53">
                  <c:v>0.1952740471507585</c:v>
                </c:pt>
                <c:pt idx="54">
                  <c:v>0.19492632338270566</c:v>
                </c:pt>
                <c:pt idx="55">
                  <c:v>0.19415197037656581</c:v>
                </c:pt>
                <c:pt idx="56">
                  <c:v>0.19385952468552439</c:v>
                </c:pt>
                <c:pt idx="57">
                  <c:v>0.19315146945306416</c:v>
                </c:pt>
                <c:pt idx="58">
                  <c:v>0.19290866443169857</c:v>
                </c:pt>
                <c:pt idx="59">
                  <c:v>0.19225255256567791</c:v>
                </c:pt>
                <c:pt idx="60">
                  <c:v>0.18932626351911555</c:v>
                </c:pt>
                <c:pt idx="61">
                  <c:v>0.18680992519150669</c:v>
                </c:pt>
                <c:pt idx="62">
                  <c:v>0.18425182686029445</c:v>
                </c:pt>
                <c:pt idx="63">
                  <c:v>0.18195813942021077</c:v>
                </c:pt>
                <c:pt idx="64">
                  <c:v>0.17955805665126193</c:v>
                </c:pt>
                <c:pt idx="65">
                  <c:v>0.177626969073785</c:v>
                </c:pt>
                <c:pt idx="66">
                  <c:v>0.17552854393239309</c:v>
                </c:pt>
                <c:pt idx="67">
                  <c:v>0.17381013093483219</c:v>
                </c:pt>
                <c:pt idx="68">
                  <c:v>0.17189958928493065</c:v>
                </c:pt>
                <c:pt idx="69">
                  <c:v>0.17028711506461192</c:v>
                </c:pt>
                <c:pt idx="70">
                  <c:v>0.16870520266422809</c:v>
                </c:pt>
                <c:pt idx="71">
                  <c:v>0.16713522308446077</c:v>
                </c:pt>
                <c:pt idx="72">
                  <c:v>0.16578694876275818</c:v>
                </c:pt>
                <c:pt idx="73">
                  <c:v>0.16442841098828911</c:v>
                </c:pt>
                <c:pt idx="74">
                  <c:v>0.1632493823179676</c:v>
                </c:pt>
                <c:pt idx="75">
                  <c:v>0.16203607653720861</c:v>
                </c:pt>
                <c:pt idx="76">
                  <c:v>0.16078289391963199</c:v>
                </c:pt>
                <c:pt idx="77">
                  <c:v>0.15967979684345734</c:v>
                </c:pt>
                <c:pt idx="78">
                  <c:v>0.15852648876612729</c:v>
                </c:pt>
                <c:pt idx="79">
                  <c:v>0.15750198553303044</c:v>
                </c:pt>
                <c:pt idx="80">
                  <c:v>0.15659314434967711</c:v>
                </c:pt>
                <c:pt idx="81">
                  <c:v>0.15474299987591231</c:v>
                </c:pt>
                <c:pt idx="82">
                  <c:v>0.15310636507698186</c:v>
                </c:pt>
                <c:pt idx="83">
                  <c:v>0.15163747610374528</c:v>
                </c:pt>
                <c:pt idx="84">
                  <c:v>0.15015746235880653</c:v>
                </c:pt>
                <c:pt idx="85">
                  <c:v>0.14879476082947929</c:v>
                </c:pt>
                <c:pt idx="86">
                  <c:v>0.14766943061710311</c:v>
                </c:pt>
                <c:pt idx="87">
                  <c:v>0.14647341806132796</c:v>
                </c:pt>
                <c:pt idx="88">
                  <c:v>0.14547163483650585</c:v>
                </c:pt>
                <c:pt idx="89">
                  <c:v>0.14450970500975815</c:v>
                </c:pt>
                <c:pt idx="90">
                  <c:v>0.14357484506319579</c:v>
                </c:pt>
                <c:pt idx="91">
                  <c:v>0.14266118145603265</c:v>
                </c:pt>
                <c:pt idx="92">
                  <c:v>0.14188077297228321</c:v>
                </c:pt>
                <c:pt idx="93">
                  <c:v>0.14110196530335817</c:v>
                </c:pt>
                <c:pt idx="94">
                  <c:v>0.14043427693158259</c:v>
                </c:pt>
                <c:pt idx="95">
                  <c:v>0.13899898599947944</c:v>
                </c:pt>
                <c:pt idx="96">
                  <c:v>0.13713150088729625</c:v>
                </c:pt>
                <c:pt idx="97">
                  <c:v>0.13549718707606215</c:v>
                </c:pt>
                <c:pt idx="98">
                  <c:v>0.1342130756916266</c:v>
                </c:pt>
                <c:pt idx="99">
                  <c:v>0.13292901671618565</c:v>
                </c:pt>
                <c:pt idx="100">
                  <c:v>0.13199510571951342</c:v>
                </c:pt>
                <c:pt idx="101">
                  <c:v>0.13106277490037735</c:v>
                </c:pt>
                <c:pt idx="102">
                  <c:v>0.1302456254984718</c:v>
                </c:pt>
                <c:pt idx="103">
                  <c:v>0.12954522326585294</c:v>
                </c:pt>
                <c:pt idx="104">
                  <c:v>0.12896153375985142</c:v>
                </c:pt>
                <c:pt idx="105">
                  <c:v>0.12837786136571852</c:v>
                </c:pt>
                <c:pt idx="106">
                  <c:v>0.12779421854613796</c:v>
                </c:pt>
                <c:pt idx="107">
                  <c:v>0.12732728023800141</c:v>
                </c:pt>
                <c:pt idx="108">
                  <c:v>0.12697705951331567</c:v>
                </c:pt>
                <c:pt idx="109">
                  <c:v>0.1266268625413916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80-4A55-808C-DF578E2E89D2}"/>
            </c:ext>
          </c:extLst>
        </c:ser>
        <c:ser>
          <c:idx val="0"/>
          <c:order val="1"/>
          <c:tx>
            <c:strRef>
              <c:f>[10]soa_yield!$B$9:$C$9</c:f>
              <c:strCache>
                <c:ptCount val="1"/>
                <c:pt idx="0">
                  <c:v>molar yield (excluding walls)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[10]soa_yield!$E$3:$DJ$3</c:f>
              <c:numCache>
                <c:formatCode>General</c:formatCode>
                <c:ptCount val="1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660</c:v>
                </c:pt>
                <c:pt idx="61">
                  <c:v>720</c:v>
                </c:pt>
                <c:pt idx="62">
                  <c:v>780</c:v>
                </c:pt>
                <c:pt idx="63">
                  <c:v>840</c:v>
                </c:pt>
                <c:pt idx="64">
                  <c:v>900</c:v>
                </c:pt>
                <c:pt idx="65">
                  <c:v>960</c:v>
                </c:pt>
                <c:pt idx="66">
                  <c:v>1020</c:v>
                </c:pt>
                <c:pt idx="67">
                  <c:v>1080</c:v>
                </c:pt>
                <c:pt idx="68">
                  <c:v>1140</c:v>
                </c:pt>
                <c:pt idx="69">
                  <c:v>1200</c:v>
                </c:pt>
                <c:pt idx="70">
                  <c:v>1260</c:v>
                </c:pt>
                <c:pt idx="71">
                  <c:v>1320</c:v>
                </c:pt>
                <c:pt idx="72">
                  <c:v>1380</c:v>
                </c:pt>
                <c:pt idx="73">
                  <c:v>1440</c:v>
                </c:pt>
                <c:pt idx="74">
                  <c:v>1500</c:v>
                </c:pt>
                <c:pt idx="75">
                  <c:v>1560</c:v>
                </c:pt>
                <c:pt idx="76">
                  <c:v>1620</c:v>
                </c:pt>
                <c:pt idx="77">
                  <c:v>1680</c:v>
                </c:pt>
                <c:pt idx="78">
                  <c:v>1740</c:v>
                </c:pt>
                <c:pt idx="79">
                  <c:v>1800</c:v>
                </c:pt>
                <c:pt idx="80">
                  <c:v>1860</c:v>
                </c:pt>
                <c:pt idx="81">
                  <c:v>1980</c:v>
                </c:pt>
                <c:pt idx="82">
                  <c:v>2100</c:v>
                </c:pt>
                <c:pt idx="83">
                  <c:v>2220</c:v>
                </c:pt>
                <c:pt idx="84">
                  <c:v>2340</c:v>
                </c:pt>
                <c:pt idx="85">
                  <c:v>2460</c:v>
                </c:pt>
                <c:pt idx="86">
                  <c:v>2580</c:v>
                </c:pt>
                <c:pt idx="87">
                  <c:v>2700</c:v>
                </c:pt>
                <c:pt idx="88">
                  <c:v>2820</c:v>
                </c:pt>
                <c:pt idx="89">
                  <c:v>2940</c:v>
                </c:pt>
                <c:pt idx="90">
                  <c:v>3060</c:v>
                </c:pt>
                <c:pt idx="91">
                  <c:v>3180</c:v>
                </c:pt>
                <c:pt idx="92">
                  <c:v>3300</c:v>
                </c:pt>
                <c:pt idx="93">
                  <c:v>3420</c:v>
                </c:pt>
                <c:pt idx="94">
                  <c:v>3540</c:v>
                </c:pt>
                <c:pt idx="95">
                  <c:v>3660</c:v>
                </c:pt>
                <c:pt idx="96">
                  <c:v>3780</c:v>
                </c:pt>
                <c:pt idx="97">
                  <c:v>3900</c:v>
                </c:pt>
                <c:pt idx="98">
                  <c:v>4020</c:v>
                </c:pt>
                <c:pt idx="99">
                  <c:v>4140</c:v>
                </c:pt>
                <c:pt idx="100">
                  <c:v>4260</c:v>
                </c:pt>
                <c:pt idx="101">
                  <c:v>4380</c:v>
                </c:pt>
                <c:pt idx="102">
                  <c:v>4500</c:v>
                </c:pt>
                <c:pt idx="103">
                  <c:v>4620</c:v>
                </c:pt>
                <c:pt idx="104">
                  <c:v>4740</c:v>
                </c:pt>
                <c:pt idx="105">
                  <c:v>4860</c:v>
                </c:pt>
                <c:pt idx="106">
                  <c:v>4980</c:v>
                </c:pt>
                <c:pt idx="107">
                  <c:v>5100</c:v>
                </c:pt>
                <c:pt idx="108">
                  <c:v>5220</c:v>
                </c:pt>
                <c:pt idx="109">
                  <c:v>5340</c:v>
                </c:pt>
              </c:numCache>
            </c:numRef>
          </c:xVal>
          <c:yVal>
            <c:numRef>
              <c:f>[10]soa_yield!$E$9:$DJ$9</c:f>
              <c:numCache>
                <c:formatCode>General</c:formatCode>
                <c:ptCount val="110"/>
                <c:pt idx="0">
                  <c:v>5.4995417048579284E-2</c:v>
                </c:pt>
                <c:pt idx="1">
                  <c:v>5.1178943520380188E-2</c:v>
                </c:pt>
                <c:pt idx="2">
                  <c:v>5.4123344252955417E-2</c:v>
                </c:pt>
                <c:pt idx="3">
                  <c:v>5.884516366311144E-2</c:v>
                </c:pt>
                <c:pt idx="4">
                  <c:v>6.3108945969884853E-2</c:v>
                </c:pt>
                <c:pt idx="5">
                  <c:v>6.8788501026694052E-2</c:v>
                </c:pt>
                <c:pt idx="6">
                  <c:v>7.3486753045832534E-2</c:v>
                </c:pt>
                <c:pt idx="7">
                  <c:v>7.8153732990069877E-2</c:v>
                </c:pt>
                <c:pt idx="8">
                  <c:v>8.2695522125450865E-2</c:v>
                </c:pt>
                <c:pt idx="9">
                  <c:v>8.7074139825851715E-2</c:v>
                </c:pt>
                <c:pt idx="10">
                  <c:v>9.1272104962920708E-2</c:v>
                </c:pt>
                <c:pt idx="11">
                  <c:v>9.52680891268404E-2</c:v>
                </c:pt>
                <c:pt idx="12">
                  <c:v>9.9070263679317178E-2</c:v>
                </c:pt>
                <c:pt idx="13">
                  <c:v>0.10194282337297776</c:v>
                </c:pt>
                <c:pt idx="14">
                  <c:v>0.10539901053990106</c:v>
                </c:pt>
                <c:pt idx="15">
                  <c:v>0.10799136069114471</c:v>
                </c:pt>
                <c:pt idx="16">
                  <c:v>0.11047102677058625</c:v>
                </c:pt>
                <c:pt idx="17">
                  <c:v>0.11283404816892115</c:v>
                </c:pt>
                <c:pt idx="18">
                  <c:v>0.11573329904198547</c:v>
                </c:pt>
                <c:pt idx="19">
                  <c:v>0.11789051232206685</c:v>
                </c:pt>
                <c:pt idx="20">
                  <c:v>0.1193390452876377</c:v>
                </c:pt>
                <c:pt idx="21">
                  <c:v>0.12133165979319825</c:v>
                </c:pt>
                <c:pt idx="22">
                  <c:v>0.12325486301769963</c:v>
                </c:pt>
                <c:pt idx="23">
                  <c:v>0.12509996572603679</c:v>
                </c:pt>
                <c:pt idx="24">
                  <c:v>0.12632755729457798</c:v>
                </c:pt>
                <c:pt idx="25">
                  <c:v>0.12805779018223609</c:v>
                </c:pt>
                <c:pt idx="26">
                  <c:v>0.12920866395024663</c:v>
                </c:pt>
                <c:pt idx="27">
                  <c:v>0.13084603258013663</c:v>
                </c:pt>
                <c:pt idx="28">
                  <c:v>0.13191796351643822</c:v>
                </c:pt>
                <c:pt idx="29">
                  <c:v>0.13295586674081189</c:v>
                </c:pt>
                <c:pt idx="30">
                  <c:v>0.13397509055723714</c:v>
                </c:pt>
                <c:pt idx="31">
                  <c:v>0.13497052087901379</c:v>
                </c:pt>
                <c:pt idx="32">
                  <c:v>0.13593720084242772</c:v>
                </c:pt>
                <c:pt idx="33">
                  <c:v>0.13688320240839175</c:v>
                </c:pt>
                <c:pt idx="34">
                  <c:v>0.13780984091749907</c:v>
                </c:pt>
                <c:pt idx="35">
                  <c:v>0.13826351935234457</c:v>
                </c:pt>
                <c:pt idx="36">
                  <c:v>0.13915611436753322</c:v>
                </c:pt>
                <c:pt idx="37">
                  <c:v>0.14003875286242734</c:v>
                </c:pt>
                <c:pt idx="38">
                  <c:v>0.14046039797112758</c:v>
                </c:pt>
                <c:pt idx="39">
                  <c:v>0.14131409298552705</c:v>
                </c:pt>
                <c:pt idx="40">
                  <c:v>0.14172764740516444</c:v>
                </c:pt>
                <c:pt idx="41">
                  <c:v>0.14255521942729268</c:v>
                </c:pt>
                <c:pt idx="42">
                  <c:v>0.14296217629278654</c:v>
                </c:pt>
                <c:pt idx="43">
                  <c:v>0.14336340206185566</c:v>
                </c:pt>
                <c:pt idx="44">
                  <c:v>0.1437648927720413</c:v>
                </c:pt>
                <c:pt idx="45">
                  <c:v>0.14416673195957064</c:v>
                </c:pt>
                <c:pt idx="46">
                  <c:v>0.14456341076881452</c:v>
                </c:pt>
                <c:pt idx="47">
                  <c:v>0.14495517833301544</c:v>
                </c:pt>
                <c:pt idx="48">
                  <c:v>0.14535321584575991</c:v>
                </c:pt>
                <c:pt idx="49">
                  <c:v>0.14574657941701369</c:v>
                </c:pt>
                <c:pt idx="50">
                  <c:v>0.14613548742427024</c:v>
                </c:pt>
                <c:pt idx="51">
                  <c:v>0.1465254606122153</c:v>
                </c:pt>
                <c:pt idx="52">
                  <c:v>0.14655295972481008</c:v>
                </c:pt>
                <c:pt idx="53">
                  <c:v>0.1469390645469674</c:v>
                </c:pt>
                <c:pt idx="54">
                  <c:v>0.14732642777155655</c:v>
                </c:pt>
                <c:pt idx="55">
                  <c:v>0.14736914934099007</c:v>
                </c:pt>
                <c:pt idx="56">
                  <c:v>0.14775797790470979</c:v>
                </c:pt>
                <c:pt idx="57">
                  <c:v>0.14780991036698798</c:v>
                </c:pt>
                <c:pt idx="58">
                  <c:v>0.14820018734109461</c:v>
                </c:pt>
                <c:pt idx="59">
                  <c:v>0.14825600635382885</c:v>
                </c:pt>
                <c:pt idx="60">
                  <c:v>0.14902619625412233</c:v>
                </c:pt>
                <c:pt idx="61">
                  <c:v>0.14963106681953142</c:v>
                </c:pt>
                <c:pt idx="62">
                  <c:v>0.14981168921746407</c:v>
                </c:pt>
                <c:pt idx="63">
                  <c:v>0.14988838099287766</c:v>
                </c:pt>
                <c:pt idx="64">
                  <c:v>0.14961389961389962</c:v>
                </c:pt>
                <c:pt idx="65">
                  <c:v>0.14951177344339739</c:v>
                </c:pt>
                <c:pt idx="66">
                  <c:v>0.14908605799611488</c:v>
                </c:pt>
                <c:pt idx="67">
                  <c:v>0.14882630166640359</c:v>
                </c:pt>
                <c:pt idx="68">
                  <c:v>0.14826910516002612</c:v>
                </c:pt>
                <c:pt idx="69">
                  <c:v>0.14785484108763874</c:v>
                </c:pt>
                <c:pt idx="70">
                  <c:v>0.14736799134570244</c:v>
                </c:pt>
                <c:pt idx="71">
                  <c:v>0.14680534918276375</c:v>
                </c:pt>
                <c:pt idx="72">
                  <c:v>0.14636213072449256</c:v>
                </c:pt>
                <c:pt idx="73">
                  <c:v>0.14584309682257007</c:v>
                </c:pt>
                <c:pt idx="74">
                  <c:v>0.14542531423560362</c:v>
                </c:pt>
                <c:pt idx="75">
                  <c:v>0.14492495276123926</c:v>
                </c:pt>
                <c:pt idx="76">
                  <c:v>0.14434210297215885</c:v>
                </c:pt>
                <c:pt idx="77">
                  <c:v>0.14385182410922523</c:v>
                </c:pt>
                <c:pt idx="78">
                  <c:v>0.14327840994285523</c:v>
                </c:pt>
                <c:pt idx="79">
                  <c:v>0.14278720626631855</c:v>
                </c:pt>
                <c:pt idx="80">
                  <c:v>0.14237038695951243</c:v>
                </c:pt>
                <c:pt idx="81">
                  <c:v>0.14142659066399629</c:v>
                </c:pt>
                <c:pt idx="82">
                  <c:v>0.14058525119385887</c:v>
                </c:pt>
                <c:pt idx="83">
                  <c:v>0.13982086801255653</c:v>
                </c:pt>
                <c:pt idx="84">
                  <c:v>0.13898006788373166</c:v>
                </c:pt>
                <c:pt idx="85">
                  <c:v>0.13819129584883122</c:v>
                </c:pt>
                <c:pt idx="86">
                  <c:v>0.13757466828778347</c:v>
                </c:pt>
                <c:pt idx="87">
                  <c:v>0.13685037949563805</c:v>
                </c:pt>
                <c:pt idx="88">
                  <c:v>0.13627098170470847</c:v>
                </c:pt>
                <c:pt idx="89">
                  <c:v>0.13569706215245314</c:v>
                </c:pt>
                <c:pt idx="90">
                  <c:v>0.13512048845695293</c:v>
                </c:pt>
                <c:pt idx="91">
                  <c:v>0.13453867396794675</c:v>
                </c:pt>
                <c:pt idx="92">
                  <c:v>0.13406036189351578</c:v>
                </c:pt>
                <c:pt idx="93">
                  <c:v>0.13356370704648016</c:v>
                </c:pt>
                <c:pt idx="94">
                  <c:v>0.13315460232350312</c:v>
                </c:pt>
                <c:pt idx="95">
                  <c:v>0.131915600598106</c:v>
                </c:pt>
                <c:pt idx="96">
                  <c:v>0.13014487616853485</c:v>
                </c:pt>
                <c:pt idx="97">
                  <c:v>0.12859421381418634</c:v>
                </c:pt>
                <c:pt idx="98">
                  <c:v>0.12737583625005539</c:v>
                </c:pt>
                <c:pt idx="99">
                  <c:v>0.12615745868592443</c:v>
                </c:pt>
                <c:pt idx="100">
                  <c:v>0.12527136591201099</c:v>
                </c:pt>
                <c:pt idx="101">
                  <c:v>0.12438665086450383</c:v>
                </c:pt>
                <c:pt idx="102">
                  <c:v>0.12361131109954256</c:v>
                </c:pt>
                <c:pt idx="103">
                  <c:v>0.12294673415814716</c:v>
                </c:pt>
                <c:pt idx="104">
                  <c:v>0.12239292004031767</c:v>
                </c:pt>
                <c:pt idx="105">
                  <c:v>0.12183910592248817</c:v>
                </c:pt>
                <c:pt idx="106">
                  <c:v>0.12128529180465869</c:v>
                </c:pt>
                <c:pt idx="107">
                  <c:v>0.12084224051039509</c:v>
                </c:pt>
                <c:pt idx="108">
                  <c:v>0.1205099520396974</c:v>
                </c:pt>
                <c:pt idx="109">
                  <c:v>0.1201776635689997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80-4A55-808C-DF578E2E8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121664"/>
        <c:axId val="1209132896"/>
      </c:scatterChart>
      <c:valAx>
        <c:axId val="1209121664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32896"/>
        <c:crosses val="autoZero"/>
        <c:crossBetween val="midCat"/>
        <c:majorUnit val="1200"/>
      </c:valAx>
      <c:valAx>
        <c:axId val="1209132896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21664"/>
        <c:crosses val="autoZero"/>
        <c:crossBetween val="midCat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decan3ol: revised molar</a:t>
            </a:r>
            <a:r>
              <a:rPr lang="en-US" baseline="0"/>
              <a:t> yields</a:t>
            </a:r>
          </a:p>
        </c:rich>
      </c:tx>
      <c:layout>
        <c:manualLayout>
          <c:xMode val="edge"/>
          <c:yMode val="edge"/>
          <c:x val="0.15854440505693759"/>
          <c:y val="4.166657489492135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[3]soa_yield!$B$15:$C$15</c:f>
              <c:strCache>
                <c:ptCount val="1"/>
                <c:pt idx="0">
                  <c:v>#REF! SOA/d_total</c:v>
                </c:pt>
              </c:strCache>
            </c:strRef>
          </c:tx>
          <c:marker>
            <c:symbol val="none"/>
          </c:marker>
          <c:xVal>
            <c:numRef>
              <c:f>[3]soa_yield!$E$3:$DJ$3</c:f>
              <c:numCache>
                <c:formatCode>General</c:formatCode>
                <c:ptCount val="1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660</c:v>
                </c:pt>
                <c:pt idx="61">
                  <c:v>720</c:v>
                </c:pt>
                <c:pt idx="62">
                  <c:v>780</c:v>
                </c:pt>
                <c:pt idx="63">
                  <c:v>840</c:v>
                </c:pt>
                <c:pt idx="64">
                  <c:v>900</c:v>
                </c:pt>
                <c:pt idx="65">
                  <c:v>960</c:v>
                </c:pt>
                <c:pt idx="66">
                  <c:v>1020</c:v>
                </c:pt>
                <c:pt idx="67">
                  <c:v>1080</c:v>
                </c:pt>
                <c:pt idx="68">
                  <c:v>1140</c:v>
                </c:pt>
                <c:pt idx="69">
                  <c:v>1200</c:v>
                </c:pt>
                <c:pt idx="70">
                  <c:v>1260</c:v>
                </c:pt>
                <c:pt idx="71">
                  <c:v>1320</c:v>
                </c:pt>
                <c:pt idx="72">
                  <c:v>1380</c:v>
                </c:pt>
                <c:pt idx="73">
                  <c:v>1440</c:v>
                </c:pt>
                <c:pt idx="74">
                  <c:v>1500</c:v>
                </c:pt>
                <c:pt idx="75">
                  <c:v>1560</c:v>
                </c:pt>
                <c:pt idx="76">
                  <c:v>1620</c:v>
                </c:pt>
                <c:pt idx="77">
                  <c:v>1680</c:v>
                </c:pt>
                <c:pt idx="78">
                  <c:v>1740</c:v>
                </c:pt>
                <c:pt idx="79">
                  <c:v>1800</c:v>
                </c:pt>
                <c:pt idx="80">
                  <c:v>1860</c:v>
                </c:pt>
                <c:pt idx="81">
                  <c:v>1980</c:v>
                </c:pt>
                <c:pt idx="82">
                  <c:v>2100</c:v>
                </c:pt>
                <c:pt idx="83">
                  <c:v>2220</c:v>
                </c:pt>
                <c:pt idx="84">
                  <c:v>2340</c:v>
                </c:pt>
                <c:pt idx="85">
                  <c:v>2460</c:v>
                </c:pt>
                <c:pt idx="86">
                  <c:v>2580</c:v>
                </c:pt>
                <c:pt idx="87">
                  <c:v>2700</c:v>
                </c:pt>
                <c:pt idx="88">
                  <c:v>2820</c:v>
                </c:pt>
                <c:pt idx="89">
                  <c:v>2940</c:v>
                </c:pt>
                <c:pt idx="90">
                  <c:v>3060</c:v>
                </c:pt>
                <c:pt idx="91">
                  <c:v>3180</c:v>
                </c:pt>
                <c:pt idx="92">
                  <c:v>3300</c:v>
                </c:pt>
                <c:pt idx="93">
                  <c:v>3420</c:v>
                </c:pt>
                <c:pt idx="94">
                  <c:v>3540</c:v>
                </c:pt>
                <c:pt idx="95">
                  <c:v>3660</c:v>
                </c:pt>
                <c:pt idx="96">
                  <c:v>3780</c:v>
                </c:pt>
                <c:pt idx="97">
                  <c:v>3900</c:v>
                </c:pt>
                <c:pt idx="98">
                  <c:v>4020</c:v>
                </c:pt>
                <c:pt idx="99">
                  <c:v>4140</c:v>
                </c:pt>
                <c:pt idx="100">
                  <c:v>4260</c:v>
                </c:pt>
                <c:pt idx="101">
                  <c:v>4380</c:v>
                </c:pt>
                <c:pt idx="102">
                  <c:v>4500</c:v>
                </c:pt>
                <c:pt idx="103">
                  <c:v>4620</c:v>
                </c:pt>
                <c:pt idx="104">
                  <c:v>4740</c:v>
                </c:pt>
                <c:pt idx="105">
                  <c:v>4860</c:v>
                </c:pt>
                <c:pt idx="106">
                  <c:v>4980</c:v>
                </c:pt>
                <c:pt idx="107">
                  <c:v>5100</c:v>
                </c:pt>
                <c:pt idx="108">
                  <c:v>5220</c:v>
                </c:pt>
                <c:pt idx="109">
                  <c:v>5340</c:v>
                </c:pt>
              </c:numCache>
            </c:numRef>
          </c:xVal>
          <c:yVal>
            <c:numRef>
              <c:f>[3]soa_yield!$E$15:$DJ$15</c:f>
              <c:numCache>
                <c:formatCode>General</c:formatCode>
                <c:ptCount val="110"/>
                <c:pt idx="0">
                  <c:v>0.26142877923777452</c:v>
                </c:pt>
                <c:pt idx="1">
                  <c:v>0.16732759599297964</c:v>
                </c:pt>
                <c:pt idx="2">
                  <c:v>0.13225693059380544</c:v>
                </c:pt>
                <c:pt idx="3">
                  <c:v>0.11960241764327025</c:v>
                </c:pt>
                <c:pt idx="4">
                  <c:v>0.11216761294777268</c:v>
                </c:pt>
                <c:pt idx="5">
                  <c:v>0.1045103444621409</c:v>
                </c:pt>
                <c:pt idx="6">
                  <c:v>0.10155161191422854</c:v>
                </c:pt>
                <c:pt idx="7">
                  <c:v>9.7274240444666774E-2</c:v>
                </c:pt>
                <c:pt idx="8">
                  <c:v>9.5881942031206674E-2</c:v>
                </c:pt>
                <c:pt idx="9">
                  <c:v>9.3145298604520851E-2</c:v>
                </c:pt>
                <c:pt idx="10">
                  <c:v>9.0961809514685452E-2</c:v>
                </c:pt>
                <c:pt idx="11">
                  <c:v>9.059663290252841E-2</c:v>
                </c:pt>
                <c:pt idx="12">
                  <c:v>8.9017356643470713E-2</c:v>
                </c:pt>
                <c:pt idx="13">
                  <c:v>8.7700298651186462E-2</c:v>
                </c:pt>
                <c:pt idx="14">
                  <c:v>8.6588114081480913E-2</c:v>
                </c:pt>
                <c:pt idx="15">
                  <c:v>8.565159822723889E-2</c:v>
                </c:pt>
                <c:pt idx="16">
                  <c:v>8.484769036556597E-2</c:v>
                </c:pt>
                <c:pt idx="17">
                  <c:v>8.4157522378058999E-2</c:v>
                </c:pt>
                <c:pt idx="18">
                  <c:v>8.2656857350495841E-2</c:v>
                </c:pt>
                <c:pt idx="19">
                  <c:v>8.2192012879540324E-2</c:v>
                </c:pt>
                <c:pt idx="20">
                  <c:v>8.1789243296826256E-2</c:v>
                </c:pt>
                <c:pt idx="21">
                  <c:v>8.1447119524565167E-2</c:v>
                </c:pt>
                <c:pt idx="22">
                  <c:v>8.0393450400202765E-2</c:v>
                </c:pt>
                <c:pt idx="23">
                  <c:v>8.0169225282067769E-2</c:v>
                </c:pt>
                <c:pt idx="24">
                  <c:v>7.9283176803083971E-2</c:v>
                </c:pt>
                <c:pt idx="25">
                  <c:v>7.9153898674877821E-2</c:v>
                </c:pt>
                <c:pt idx="26">
                  <c:v>7.8401475453046848E-2</c:v>
                </c:pt>
                <c:pt idx="27">
                  <c:v>7.7709316361450162E-2</c:v>
                </c:pt>
                <c:pt idx="28">
                  <c:v>7.7692510417525673E-2</c:v>
                </c:pt>
                <c:pt idx="29">
                  <c:v>7.709809278711581E-2</c:v>
                </c:pt>
                <c:pt idx="30">
                  <c:v>7.6552617598476355E-2</c:v>
                </c:pt>
                <c:pt idx="31">
                  <c:v>7.6051639130073706E-2</c:v>
                </c:pt>
                <c:pt idx="32">
                  <c:v>7.6134989010485349E-2</c:v>
                </c:pt>
                <c:pt idx="33">
                  <c:v>7.5693064622953915E-2</c:v>
                </c:pt>
                <c:pt idx="34">
                  <c:v>7.5290046136090083E-2</c:v>
                </c:pt>
                <c:pt idx="35">
                  <c:v>7.4915217593512037E-2</c:v>
                </c:pt>
                <c:pt idx="36">
                  <c:v>7.4570020675421303E-2</c:v>
                </c:pt>
                <c:pt idx="37">
                  <c:v>7.4248674667144993E-2</c:v>
                </c:pt>
                <c:pt idx="38">
                  <c:v>7.3956358989146889E-2</c:v>
                </c:pt>
                <c:pt idx="39">
                  <c:v>7.3684217608094141E-2</c:v>
                </c:pt>
                <c:pt idx="40">
                  <c:v>7.2986310056331868E-2</c:v>
                </c:pt>
                <c:pt idx="41">
                  <c:v>7.2762967226463734E-2</c:v>
                </c:pt>
                <c:pt idx="42">
                  <c:v>7.2558500484218511E-2</c:v>
                </c:pt>
                <c:pt idx="43">
                  <c:v>7.2371691481313755E-2</c:v>
                </c:pt>
                <c:pt idx="44">
                  <c:v>7.1785889524618493E-2</c:v>
                </c:pt>
                <c:pt idx="45">
                  <c:v>7.1636122494531676E-2</c:v>
                </c:pt>
                <c:pt idx="46">
                  <c:v>7.1497932083184834E-2</c:v>
                </c:pt>
                <c:pt idx="47">
                  <c:v>7.0983360891778161E-2</c:v>
                </c:pt>
                <c:pt idx="48">
                  <c:v>7.0875849265074911E-2</c:v>
                </c:pt>
                <c:pt idx="49">
                  <c:v>7.0403847197523101E-2</c:v>
                </c:pt>
                <c:pt idx="50">
                  <c:v>7.0323417768440311E-2</c:v>
                </c:pt>
                <c:pt idx="51">
                  <c:v>7.0251032564600427E-2</c:v>
                </c:pt>
                <c:pt idx="52">
                  <c:v>6.9830615207075383E-2</c:v>
                </c:pt>
                <c:pt idx="53">
                  <c:v>6.9426276825176825E-2</c:v>
                </c:pt>
                <c:pt idx="54">
                  <c:v>6.9388928242241299E-2</c:v>
                </c:pt>
                <c:pt idx="55">
                  <c:v>6.9018345376875151E-2</c:v>
                </c:pt>
                <c:pt idx="56">
                  <c:v>6.8997945695553897E-2</c:v>
                </c:pt>
                <c:pt idx="57">
                  <c:v>6.8653532624566638E-2</c:v>
                </c:pt>
                <c:pt idx="58">
                  <c:v>6.8325959207872378E-2</c:v>
                </c:pt>
                <c:pt idx="59">
                  <c:v>6.800998659932514E-2</c:v>
                </c:pt>
                <c:pt idx="60">
                  <c:v>6.6979744878617076E-2</c:v>
                </c:pt>
                <c:pt idx="61">
                  <c:v>6.5684211198474007E-2</c:v>
                </c:pt>
                <c:pt idx="62">
                  <c:v>6.4419834451415761E-2</c:v>
                </c:pt>
                <c:pt idx="63">
                  <c:v>6.3414222679464075E-2</c:v>
                </c:pt>
                <c:pt idx="64">
                  <c:v>6.2383759083588425E-2</c:v>
                </c:pt>
                <c:pt idx="65">
                  <c:v>6.1541240005826697E-2</c:v>
                </c:pt>
                <c:pt idx="66">
                  <c:v>6.0646339244928606E-2</c:v>
                </c:pt>
                <c:pt idx="67">
                  <c:v>5.9900498978618842E-2</c:v>
                </c:pt>
                <c:pt idx="68">
                  <c:v>5.9085729200889572E-2</c:v>
                </c:pt>
                <c:pt idx="69">
                  <c:v>5.8390496230009213E-2</c:v>
                </c:pt>
                <c:pt idx="70">
                  <c:v>5.7797819772969411E-2</c:v>
                </c:pt>
                <c:pt idx="71">
                  <c:v>5.7119552266021188E-2</c:v>
                </c:pt>
                <c:pt idx="72">
                  <c:v>5.6528950045473154E-2</c:v>
                </c:pt>
                <c:pt idx="73">
                  <c:v>5.5851976773681929E-2</c:v>
                </c:pt>
                <c:pt idx="74">
                  <c:v>5.5251074280313318E-2</c:v>
                </c:pt>
                <c:pt idx="75">
                  <c:v>5.4718827521794439E-2</c:v>
                </c:pt>
                <c:pt idx="76">
                  <c:v>5.4246387166060318E-2</c:v>
                </c:pt>
                <c:pt idx="77">
                  <c:v>5.38284584863108E-2</c:v>
                </c:pt>
                <c:pt idx="78">
                  <c:v>5.3314057813444407E-2</c:v>
                </c:pt>
                <c:pt idx="79">
                  <c:v>5.2849775457511343E-2</c:v>
                </c:pt>
                <c:pt idx="80">
                  <c:v>5.2430940479815488E-2</c:v>
                </c:pt>
                <c:pt idx="81">
                  <c:v>5.1711454153789582E-2</c:v>
                </c:pt>
                <c:pt idx="82">
                  <c:v>5.0871683029341135E-2</c:v>
                </c:pt>
                <c:pt idx="83">
                  <c:v>5.0285201291234517E-2</c:v>
                </c:pt>
                <c:pt idx="84">
                  <c:v>4.9563337063856371E-2</c:v>
                </c:pt>
                <c:pt idx="85">
                  <c:v>4.9060190949633833E-2</c:v>
                </c:pt>
                <c:pt idx="86">
                  <c:v>4.8525863063948536E-2</c:v>
                </c:pt>
                <c:pt idx="87">
                  <c:v>4.7958342312246695E-2</c:v>
                </c:pt>
                <c:pt idx="88">
                  <c:v>4.7462862002894311E-2</c:v>
                </c:pt>
                <c:pt idx="89">
                  <c:v>4.7030986433801485E-2</c:v>
                </c:pt>
                <c:pt idx="90">
                  <c:v>4.6655422318517915E-2</c:v>
                </c:pt>
                <c:pt idx="91">
                  <c:v>4.622892271630083E-2</c:v>
                </c:pt>
                <c:pt idx="92">
                  <c:v>4.5850689560601912E-2</c:v>
                </c:pt>
                <c:pt idx="93">
                  <c:v>4.5418625926015269E-2</c:v>
                </c:pt>
                <c:pt idx="94">
                  <c:v>4.5124189369511535E-2</c:v>
                </c:pt>
                <c:pt idx="95">
                  <c:v>4.4649721597420519E-2</c:v>
                </c:pt>
                <c:pt idx="96">
                  <c:v>4.4080523771646743E-2</c:v>
                </c:pt>
                <c:pt idx="97">
                  <c:v>4.3606501821184786E-2</c:v>
                </c:pt>
                <c:pt idx="98">
                  <c:v>4.3132493286600425E-2</c:v>
                </c:pt>
                <c:pt idx="99">
                  <c:v>4.2753281526227614E-2</c:v>
                </c:pt>
                <c:pt idx="100">
                  <c:v>4.2468869806530259E-2</c:v>
                </c:pt>
                <c:pt idx="101">
                  <c:v>4.2184460818446658E-2</c:v>
                </c:pt>
                <c:pt idx="102">
                  <c:v>4.1900054155156422E-2</c:v>
                </c:pt>
                <c:pt idx="103">
                  <c:v>4.1710449881015868E-2</c:v>
                </c:pt>
                <c:pt idx="104">
                  <c:v>4.1520843190267748E-2</c:v>
                </c:pt>
                <c:pt idx="105">
                  <c:v>4.1331237878755402E-2</c:v>
                </c:pt>
                <c:pt idx="106">
                  <c:v>4.1141633734218711E-2</c:v>
                </c:pt>
                <c:pt idx="107">
                  <c:v>4.0952030625634836E-2</c:v>
                </c:pt>
                <c:pt idx="108">
                  <c:v>4.0762428346855485E-2</c:v>
                </c:pt>
                <c:pt idx="109">
                  <c:v>4.0667623212138952E-2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C9-45D5-B02E-A16971833AFF}"/>
            </c:ext>
          </c:extLst>
        </c:ser>
        <c:ser>
          <c:idx val="0"/>
          <c:order val="1"/>
          <c:tx>
            <c:strRef>
              <c:f>[3]soa_yield!$B$9:$C$9</c:f>
              <c:strCache>
                <c:ptCount val="1"/>
                <c:pt idx="0">
                  <c:v>molar yield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[3]soa_yield!$E$3:$DJ$3</c:f>
              <c:numCache>
                <c:formatCode>General</c:formatCode>
                <c:ptCount val="1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660</c:v>
                </c:pt>
                <c:pt idx="61">
                  <c:v>720</c:v>
                </c:pt>
                <c:pt idx="62">
                  <c:v>780</c:v>
                </c:pt>
                <c:pt idx="63">
                  <c:v>840</c:v>
                </c:pt>
                <c:pt idx="64">
                  <c:v>900</c:v>
                </c:pt>
                <c:pt idx="65">
                  <c:v>960</c:v>
                </c:pt>
                <c:pt idx="66">
                  <c:v>1020</c:v>
                </c:pt>
                <c:pt idx="67">
                  <c:v>1080</c:v>
                </c:pt>
                <c:pt idx="68">
                  <c:v>1140</c:v>
                </c:pt>
                <c:pt idx="69">
                  <c:v>1200</c:v>
                </c:pt>
                <c:pt idx="70">
                  <c:v>1260</c:v>
                </c:pt>
                <c:pt idx="71">
                  <c:v>1320</c:v>
                </c:pt>
                <c:pt idx="72">
                  <c:v>1380</c:v>
                </c:pt>
                <c:pt idx="73">
                  <c:v>1440</c:v>
                </c:pt>
                <c:pt idx="74">
                  <c:v>1500</c:v>
                </c:pt>
                <c:pt idx="75">
                  <c:v>1560</c:v>
                </c:pt>
                <c:pt idx="76">
                  <c:v>1620</c:v>
                </c:pt>
                <c:pt idx="77">
                  <c:v>1680</c:v>
                </c:pt>
                <c:pt idx="78">
                  <c:v>1740</c:v>
                </c:pt>
                <c:pt idx="79">
                  <c:v>1800</c:v>
                </c:pt>
                <c:pt idx="80">
                  <c:v>1860</c:v>
                </c:pt>
                <c:pt idx="81">
                  <c:v>1980</c:v>
                </c:pt>
                <c:pt idx="82">
                  <c:v>2100</c:v>
                </c:pt>
                <c:pt idx="83">
                  <c:v>2220</c:v>
                </c:pt>
                <c:pt idx="84">
                  <c:v>2340</c:v>
                </c:pt>
                <c:pt idx="85">
                  <c:v>2460</c:v>
                </c:pt>
                <c:pt idx="86">
                  <c:v>2580</c:v>
                </c:pt>
                <c:pt idx="87">
                  <c:v>2700</c:v>
                </c:pt>
                <c:pt idx="88">
                  <c:v>2820</c:v>
                </c:pt>
                <c:pt idx="89">
                  <c:v>2940</c:v>
                </c:pt>
                <c:pt idx="90">
                  <c:v>3060</c:v>
                </c:pt>
                <c:pt idx="91">
                  <c:v>3180</c:v>
                </c:pt>
                <c:pt idx="92">
                  <c:v>3300</c:v>
                </c:pt>
                <c:pt idx="93">
                  <c:v>3420</c:v>
                </c:pt>
                <c:pt idx="94">
                  <c:v>3540</c:v>
                </c:pt>
                <c:pt idx="95">
                  <c:v>3660</c:v>
                </c:pt>
                <c:pt idx="96">
                  <c:v>3780</c:v>
                </c:pt>
                <c:pt idx="97">
                  <c:v>3900</c:v>
                </c:pt>
                <c:pt idx="98">
                  <c:v>4020</c:v>
                </c:pt>
                <c:pt idx="99">
                  <c:v>4140</c:v>
                </c:pt>
                <c:pt idx="100">
                  <c:v>4260</c:v>
                </c:pt>
                <c:pt idx="101">
                  <c:v>4380</c:v>
                </c:pt>
                <c:pt idx="102">
                  <c:v>4500</c:v>
                </c:pt>
                <c:pt idx="103">
                  <c:v>4620</c:v>
                </c:pt>
                <c:pt idx="104">
                  <c:v>4740</c:v>
                </c:pt>
                <c:pt idx="105">
                  <c:v>4860</c:v>
                </c:pt>
                <c:pt idx="106">
                  <c:v>4980</c:v>
                </c:pt>
                <c:pt idx="107">
                  <c:v>5100</c:v>
                </c:pt>
                <c:pt idx="108">
                  <c:v>5220</c:v>
                </c:pt>
                <c:pt idx="109">
                  <c:v>5340</c:v>
                </c:pt>
              </c:numCache>
            </c:numRef>
          </c:xVal>
          <c:yVal>
            <c:numRef>
              <c:f>[3]soa_yield!$E$9:$DJ$9</c:f>
              <c:numCache>
                <c:formatCode>General</c:formatCode>
                <c:ptCount val="110"/>
                <c:pt idx="0">
                  <c:v>4.0828229804607756E-2</c:v>
                </c:pt>
                <c:pt idx="1">
                  <c:v>3.2786885245901641E-2</c:v>
                </c:pt>
                <c:pt idx="2">
                  <c:v>3.063399041022909E-2</c:v>
                </c:pt>
                <c:pt idx="3">
                  <c:v>3.1803725579282141E-2</c:v>
                </c:pt>
                <c:pt idx="4">
                  <c:v>3.355022366815779E-2</c:v>
                </c:pt>
                <c:pt idx="5">
                  <c:v>3.4582671277689506E-2</c:v>
                </c:pt>
                <c:pt idx="6">
                  <c:v>3.6668412781561029E-2</c:v>
                </c:pt>
                <c:pt idx="7">
                  <c:v>3.789126853377265E-2</c:v>
                </c:pt>
                <c:pt idx="8">
                  <c:v>3.9902980987403178E-2</c:v>
                </c:pt>
                <c:pt idx="9">
                  <c:v>4.1072362034202073E-2</c:v>
                </c:pt>
                <c:pt idx="10">
                  <c:v>4.2203147353361947E-2</c:v>
                </c:pt>
                <c:pt idx="11">
                  <c:v>4.3971143936791482E-2</c:v>
                </c:pt>
                <c:pt idx="12">
                  <c:v>4.4973544973544971E-2</c:v>
                </c:pt>
                <c:pt idx="13">
                  <c:v>4.5927154430056773E-2</c:v>
                </c:pt>
                <c:pt idx="14">
                  <c:v>4.6832634951934925E-2</c:v>
                </c:pt>
                <c:pt idx="15">
                  <c:v>4.769570142490908E-2</c:v>
                </c:pt>
                <c:pt idx="16">
                  <c:v>4.8515652073466559E-2</c:v>
                </c:pt>
                <c:pt idx="17">
                  <c:v>4.9296958153604839E-2</c:v>
                </c:pt>
                <c:pt idx="18">
                  <c:v>4.9499564838990429E-2</c:v>
                </c:pt>
                <c:pt idx="19">
                  <c:v>5.023000052873685E-2</c:v>
                </c:pt>
                <c:pt idx="20">
                  <c:v>5.0928545707083696E-2</c:v>
                </c:pt>
                <c:pt idx="21">
                  <c:v>5.1600621211362156E-2</c:v>
                </c:pt>
                <c:pt idx="22">
                  <c:v>5.17578125E-2</c:v>
                </c:pt>
                <c:pt idx="23">
                  <c:v>5.2390931606020194E-2</c:v>
                </c:pt>
                <c:pt idx="24">
                  <c:v>5.2538590291984377E-2</c:v>
                </c:pt>
                <c:pt idx="25">
                  <c:v>5.3140754871235867E-2</c:v>
                </c:pt>
                <c:pt idx="26">
                  <c:v>5.328123612467809E-2</c:v>
                </c:pt>
                <c:pt idx="27">
                  <c:v>5.3420195439739415E-2</c:v>
                </c:pt>
                <c:pt idx="28">
                  <c:v>5.3987417105934368E-2</c:v>
                </c:pt>
                <c:pt idx="29">
                  <c:v>5.4121565362198171E-2</c:v>
                </c:pt>
                <c:pt idx="30">
                  <c:v>5.4256924896993429E-2</c:v>
                </c:pt>
                <c:pt idx="31">
                  <c:v>5.4393472783266006E-2</c:v>
                </c:pt>
                <c:pt idx="32">
                  <c:v>5.4923499411533933E-2</c:v>
                </c:pt>
                <c:pt idx="33">
                  <c:v>5.5052935514918189E-2</c:v>
                </c:pt>
                <c:pt idx="34">
                  <c:v>5.5185969156335044E-2</c:v>
                </c:pt>
                <c:pt idx="35">
                  <c:v>5.5318359012437347E-2</c:v>
                </c:pt>
                <c:pt idx="36">
                  <c:v>5.5452190726350735E-2</c:v>
                </c:pt>
                <c:pt idx="37">
                  <c:v>5.5585440200824815E-2</c:v>
                </c:pt>
                <c:pt idx="38">
                  <c:v>5.5722094868629869E-2</c:v>
                </c:pt>
                <c:pt idx="39">
                  <c:v>5.5858168823509004E-2</c:v>
                </c:pt>
                <c:pt idx="40">
                  <c:v>5.5654192843485384E-2</c:v>
                </c:pt>
                <c:pt idx="41">
                  <c:v>5.5796443817014554E-2</c:v>
                </c:pt>
                <c:pt idx="42">
                  <c:v>5.5939889444242163E-2</c:v>
                </c:pt>
                <c:pt idx="43">
                  <c:v>5.608451806443198E-2</c:v>
                </c:pt>
                <c:pt idx="44">
                  <c:v>5.5907206888796065E-2</c:v>
                </c:pt>
                <c:pt idx="45">
                  <c:v>5.6057007125890734E-2</c:v>
                </c:pt>
                <c:pt idx="46">
                  <c:v>5.6206088992974239E-2</c:v>
                </c:pt>
                <c:pt idx="47">
                  <c:v>5.6048287755604831E-2</c:v>
                </c:pt>
                <c:pt idx="48">
                  <c:v>5.6201962511772036E-2</c:v>
                </c:pt>
                <c:pt idx="49">
                  <c:v>5.6056836236098202E-2</c:v>
                </c:pt>
                <c:pt idx="50">
                  <c:v>5.6214680907719167E-2</c:v>
                </c:pt>
                <c:pt idx="51">
                  <c:v>5.6371761544527853E-2</c:v>
                </c:pt>
                <c:pt idx="52">
                  <c:v>5.6241347485002306E-2</c:v>
                </c:pt>
                <c:pt idx="53">
                  <c:v>5.6115763687119014E-2</c:v>
                </c:pt>
                <c:pt idx="54">
                  <c:v>5.6279370796634497E-2</c:v>
                </c:pt>
                <c:pt idx="55">
                  <c:v>5.6165716668983734E-2</c:v>
                </c:pt>
                <c:pt idx="56">
                  <c:v>5.6331061771817979E-2</c:v>
                </c:pt>
                <c:pt idx="57">
                  <c:v>5.622555410691004E-2</c:v>
                </c:pt>
                <c:pt idx="58">
                  <c:v>5.6126970486344227E-2</c:v>
                </c:pt>
                <c:pt idx="59">
                  <c:v>5.6032079029131369E-2</c:v>
                </c:pt>
                <c:pt idx="60">
                  <c:v>5.6069176904483042E-2</c:v>
                </c:pt>
                <c:pt idx="61">
                  <c:v>5.5730611860979162E-2</c:v>
                </c:pt>
                <c:pt idx="62">
                  <c:v>5.5292963524480515E-2</c:v>
                </c:pt>
                <c:pt idx="63">
                  <c:v>5.4977711738484397E-2</c:v>
                </c:pt>
                <c:pt idx="64">
                  <c:v>5.4560574407236884E-2</c:v>
                </c:pt>
                <c:pt idx="65">
                  <c:v>5.4242165020608135E-2</c:v>
                </c:pt>
                <c:pt idx="66">
                  <c:v>5.382272141135136E-2</c:v>
                </c:pt>
                <c:pt idx="67">
                  <c:v>5.3489419180549301E-2</c:v>
                </c:pt>
                <c:pt idx="68">
                  <c:v>5.3055473411379964E-2</c:v>
                </c:pt>
                <c:pt idx="69">
                  <c:v>5.2695376948718814E-2</c:v>
                </c:pt>
                <c:pt idx="70">
                  <c:v>5.2399608227228209E-2</c:v>
                </c:pt>
                <c:pt idx="71">
                  <c:v>5.2001585414189457E-2</c:v>
                </c:pt>
                <c:pt idx="72">
                  <c:v>5.1661654715089829E-2</c:v>
                </c:pt>
                <c:pt idx="73">
                  <c:v>5.1223505730723588E-2</c:v>
                </c:pt>
                <c:pt idx="74">
                  <c:v>5.0838021565869668E-2</c:v>
                </c:pt>
                <c:pt idx="75">
                  <c:v>5.050071530758226E-2</c:v>
                </c:pt>
                <c:pt idx="76">
                  <c:v>5.0205577154364668E-2</c:v>
                </c:pt>
                <c:pt idx="77">
                  <c:v>4.9949366395708461E-2</c:v>
                </c:pt>
                <c:pt idx="78">
                  <c:v>4.9593201710295277E-2</c:v>
                </c:pt>
                <c:pt idx="79">
                  <c:v>4.9274029301622758E-2</c:v>
                </c:pt>
                <c:pt idx="80">
                  <c:v>4.8988642370018952E-2</c:v>
                </c:pt>
                <c:pt idx="81">
                  <c:v>4.8506256063282009E-2</c:v>
                </c:pt>
                <c:pt idx="82">
                  <c:v>4.7885459904950974E-2</c:v>
                </c:pt>
                <c:pt idx="83">
                  <c:v>4.7481829742058168E-2</c:v>
                </c:pt>
                <c:pt idx="84">
                  <c:v>4.6932390150999863E-2</c:v>
                </c:pt>
                <c:pt idx="85">
                  <c:v>4.6574767953910849E-2</c:v>
                </c:pt>
                <c:pt idx="86">
                  <c:v>4.6174710466267706E-2</c:v>
                </c:pt>
                <c:pt idx="87">
                  <c:v>4.573170731707317E-2</c:v>
                </c:pt>
                <c:pt idx="88">
                  <c:v>4.5347510000102828E-2</c:v>
                </c:pt>
                <c:pt idx="89">
                  <c:v>4.5015559069074208E-2</c:v>
                </c:pt>
                <c:pt idx="90">
                  <c:v>4.473013804135316E-2</c:v>
                </c:pt>
                <c:pt idx="91">
                  <c:v>4.438930779817403E-2</c:v>
                </c:pt>
                <c:pt idx="92">
                  <c:v>4.4088939675284482E-2</c:v>
                </c:pt>
                <c:pt idx="93">
                  <c:v>4.3731505412593172E-2</c:v>
                </c:pt>
                <c:pt idx="94">
                  <c:v>4.3501903208265365E-2</c:v>
                </c:pt>
                <c:pt idx="95">
                  <c:v>4.3074671910009604E-2</c:v>
                </c:pt>
                <c:pt idx="96">
                  <c:v>4.2525949974850243E-2</c:v>
                </c:pt>
                <c:pt idx="97">
                  <c:v>4.206868169555078E-2</c:v>
                </c:pt>
                <c:pt idx="98">
                  <c:v>4.1611413416251318E-2</c:v>
                </c:pt>
                <c:pt idx="99">
                  <c:v>4.1245598792811741E-2</c:v>
                </c:pt>
                <c:pt idx="100">
                  <c:v>4.0971237825232064E-2</c:v>
                </c:pt>
                <c:pt idx="101">
                  <c:v>4.0696876857652386E-2</c:v>
                </c:pt>
                <c:pt idx="102">
                  <c:v>4.0422515890072709E-2</c:v>
                </c:pt>
                <c:pt idx="103">
                  <c:v>4.0239608578352917E-2</c:v>
                </c:pt>
                <c:pt idx="104">
                  <c:v>4.0056701266633132E-2</c:v>
                </c:pt>
                <c:pt idx="105">
                  <c:v>3.9873793954913347E-2</c:v>
                </c:pt>
                <c:pt idx="106">
                  <c:v>3.9690886643193563E-2</c:v>
                </c:pt>
                <c:pt idx="107">
                  <c:v>3.9507979331473778E-2</c:v>
                </c:pt>
                <c:pt idx="108">
                  <c:v>3.9325072019753993E-2</c:v>
                </c:pt>
                <c:pt idx="109">
                  <c:v>3.9233618363894093E-2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C9-45D5-B02E-A16971833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121664"/>
        <c:axId val="1209132896"/>
      </c:scatterChart>
      <c:valAx>
        <c:axId val="1209121664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32896"/>
        <c:crosses val="autoZero"/>
        <c:crossBetween val="midCat"/>
        <c:majorUnit val="1200"/>
      </c:valAx>
      <c:valAx>
        <c:axId val="1209132896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21664"/>
        <c:crosses val="autoZero"/>
        <c:crossBetween val="midCat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isomer fates </a:t>
            </a:r>
          </a:p>
          <a:p>
            <a:pPr>
              <a:defRPr/>
            </a:pPr>
            <a:r>
              <a:rPr lang="en-US"/>
              <a:t>(with</a:t>
            </a:r>
            <a:r>
              <a:rPr lang="en-US" baseline="0"/>
              <a:t> erroneous "fix"</a:t>
            </a:r>
            <a:r>
              <a:rPr lang="en-US"/>
              <a:t>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4"/>
          <c:order val="0"/>
          <c:tx>
            <c:strRef>
              <c:f>'paths_all (1g)'!$A$11</c:f>
              <c:strCache>
                <c:ptCount val="1"/>
                <c:pt idx="0">
                  <c:v>HYDROXY-CARBONYL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A91-4149-9563-2BA3FB2DA629}"/>
              </c:ext>
            </c:extLst>
          </c:dPt>
          <c:val>
            <c:numRef>
              <c:f>'paths_all (1g)'!$I$11:$M$11</c:f>
              <c:numCache>
                <c:formatCode>General</c:formatCode>
                <c:ptCount val="5"/>
                <c:pt idx="2" formatCode="0.00E+0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91-4149-9563-2BA3FB2DA629}"/>
            </c:ext>
          </c:extLst>
        </c:ser>
        <c:ser>
          <c:idx val="2"/>
          <c:order val="1"/>
          <c:tx>
            <c:strRef>
              <c:f>'paths_all (1g)'!$A$9</c:f>
              <c:strCache>
                <c:ptCount val="1"/>
                <c:pt idx="0">
                  <c:v>ISOM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'paths_all (1g)'!$I$9:$M$9</c:f>
              <c:numCache>
                <c:formatCode>General</c:formatCode>
                <c:ptCount val="5"/>
                <c:pt idx="2" formatCode="0.00E+00">
                  <c:v>116735792582.97029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91-4149-9563-2BA3FB2DA629}"/>
            </c:ext>
          </c:extLst>
        </c:ser>
        <c:ser>
          <c:idx val="3"/>
          <c:order val="2"/>
          <c:tx>
            <c:strRef>
              <c:f>'paths_all (1g)'!$A$10</c:f>
              <c:strCache>
                <c:ptCount val="1"/>
                <c:pt idx="0">
                  <c:v>NITR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'paths_all (1g)'!$I$10:$M$10</c:f>
              <c:numCache>
                <c:formatCode>General</c:formatCode>
                <c:ptCount val="5"/>
                <c:pt idx="2" formatCode="0.00E+00">
                  <c:v>33772494846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91-4149-9563-2BA3FB2DA629}"/>
            </c:ext>
          </c:extLst>
        </c:ser>
        <c:ser>
          <c:idx val="5"/>
          <c:order val="3"/>
          <c:tx>
            <c:strRef>
              <c:f>'paths_all (1g)'!$A$12</c:f>
              <c:strCache>
                <c:ptCount val="1"/>
                <c:pt idx="0">
                  <c:v>DECOMP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'paths_all (1g)'!$I$12:$M$12</c:f>
              <c:numCache>
                <c:formatCode>General</c:formatCode>
                <c:ptCount val="5"/>
                <c:pt idx="2" formatCode="0.00E+00">
                  <c:v>1815372327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91-4149-9563-2BA3FB2DA629}"/>
            </c:ext>
          </c:extLst>
        </c:ser>
        <c:ser>
          <c:idx val="1"/>
          <c:order val="4"/>
          <c:tx>
            <c:strRef>
              <c:f>'paths_all (1g)'!$A$8</c:f>
              <c:strCache>
                <c:ptCount val="1"/>
                <c:pt idx="0">
                  <c:v>CARBONYL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'paths_all (1g)'!$I$8:$M$8</c:f>
              <c:numCache>
                <c:formatCode>General</c:formatCode>
                <c:ptCount val="5"/>
                <c:pt idx="2" formatCode="0.00E+0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91-4149-9563-2BA3FB2DA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5"/>
          <c:tx>
            <c:strRef>
              <c:f>'paths_all (1g)'!$A$15</c:f>
              <c:strCache>
                <c:ptCount val="1"/>
                <c:pt idx="0">
                  <c:v>[SOA]/d[gas]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(1g)'!$I$15:$M$15</c:f>
              <c:numCache>
                <c:formatCode>General</c:formatCode>
                <c:ptCount val="5"/>
                <c:pt idx="2" formatCode="0.00">
                  <c:v>0.60934237995824636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91-4149-9563-2BA3FB2DA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629327"/>
        <c:axId val="182862849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valAx>
        <c:axId val="1828628495"/>
        <c:scaling>
          <c:orientation val="minMax"/>
          <c:max val="1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n-US"/>
          </a:p>
        </c:txPr>
        <c:crossAx val="1828629327"/>
        <c:crosses val="max"/>
        <c:crossBetween val="between"/>
      </c:valAx>
      <c:catAx>
        <c:axId val="1828629327"/>
        <c:scaling>
          <c:orientation val="minMax"/>
        </c:scaling>
        <c:delete val="1"/>
        <c:axPos val="b"/>
        <c:majorTickMark val="out"/>
        <c:minorTickMark val="none"/>
        <c:tickLblPos val="nextTo"/>
        <c:crossAx val="18286284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isomer fates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4"/>
          <c:order val="0"/>
          <c:tx>
            <c:strRef>
              <c:f>'paths_all (1g)'!$A$11</c:f>
              <c:strCache>
                <c:ptCount val="1"/>
                <c:pt idx="0">
                  <c:v>HYDROXY-CARBONYL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'paths_all (1g)'!$B$11:$F$11</c:f>
              <c:numCache>
                <c:formatCode>0.00E+00</c:formatCode>
                <c:ptCount val="5"/>
                <c:pt idx="0">
                  <c:v>294233200000</c:v>
                </c:pt>
                <c:pt idx="1">
                  <c:v>459769600000</c:v>
                </c:pt>
                <c:pt idx="2">
                  <c:v>44835881650</c:v>
                </c:pt>
                <c:pt idx="3">
                  <c:v>53434328360</c:v>
                </c:pt>
                <c:pt idx="4">
                  <c:v>82334357420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59-4FBC-AAF8-CD1C447F6567}"/>
            </c:ext>
          </c:extLst>
        </c:ser>
        <c:ser>
          <c:idx val="2"/>
          <c:order val="1"/>
          <c:tx>
            <c:strRef>
              <c:f>'paths_all (1g)'!$A$9</c:f>
              <c:strCache>
                <c:ptCount val="1"/>
                <c:pt idx="0">
                  <c:v>ISOM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'paths_all (1g)'!$B$9:$F$9</c:f>
              <c:numCache>
                <c:formatCode>0.00E+00</c:formatCode>
                <c:ptCount val="5"/>
                <c:pt idx="0">
                  <c:v>7089666189588.7998</c:v>
                </c:pt>
                <c:pt idx="1">
                  <c:v>4076980105117.2002</c:v>
                </c:pt>
                <c:pt idx="2">
                  <c:v>141197138472.20001</c:v>
                </c:pt>
                <c:pt idx="3">
                  <c:v>92783387600</c:v>
                </c:pt>
                <c:pt idx="4">
                  <c:v>35714857111.199997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59-4FBC-AAF8-CD1C447F6567}"/>
            </c:ext>
          </c:extLst>
        </c:ser>
        <c:ser>
          <c:idx val="3"/>
          <c:order val="2"/>
          <c:tx>
            <c:strRef>
              <c:f>'paths_all (1g)'!$A$10</c:f>
              <c:strCache>
                <c:ptCount val="1"/>
                <c:pt idx="0">
                  <c:v>NITR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'paths_all (1g)'!$B$10:$F$10</c:f>
              <c:numCache>
                <c:formatCode>0.00E+00</c:formatCode>
                <c:ptCount val="5"/>
                <c:pt idx="0">
                  <c:v>1366955910000</c:v>
                </c:pt>
                <c:pt idx="1">
                  <c:v>1017654880000</c:v>
                </c:pt>
                <c:pt idx="2">
                  <c:v>68178527800</c:v>
                </c:pt>
                <c:pt idx="3">
                  <c:v>69935088432</c:v>
                </c:pt>
                <c:pt idx="4">
                  <c:v>65777736000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59-4FBC-AAF8-CD1C447F6567}"/>
            </c:ext>
          </c:extLst>
        </c:ser>
        <c:ser>
          <c:idx val="1"/>
          <c:order val="3"/>
          <c:tx>
            <c:strRef>
              <c:f>'paths_all (1g)'!$A$8</c:f>
              <c:strCache>
                <c:ptCount val="1"/>
                <c:pt idx="0">
                  <c:v>CARBONYL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'paths_all (1g)'!$B$8:$F$8</c:f>
              <c:numCache>
                <c:formatCode>0.00E+00</c:formatCode>
                <c:ptCount val="5"/>
                <c:pt idx="0">
                  <c:v>913148600000</c:v>
                </c:pt>
                <c:pt idx="1">
                  <c:v>3252161440000</c:v>
                </c:pt>
                <c:pt idx="2">
                  <c:v>398818265400</c:v>
                </c:pt>
                <c:pt idx="3">
                  <c:v>393653691500</c:v>
                </c:pt>
                <c:pt idx="4">
                  <c:v>379693070800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59-4FBC-AAF8-CD1C447F6567}"/>
            </c:ext>
          </c:extLst>
        </c:ser>
        <c:ser>
          <c:idx val="5"/>
          <c:order val="4"/>
          <c:tx>
            <c:strRef>
              <c:f>'paths_all (1g)'!$A$12</c:f>
              <c:strCache>
                <c:ptCount val="1"/>
                <c:pt idx="0">
                  <c:v>DECOMP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'paths_all (1g)'!$B$12:$F$12</c:f>
              <c:numCache>
                <c:formatCode>0.00E+00</c:formatCode>
                <c:ptCount val="5"/>
                <c:pt idx="0">
                  <c:v>676186979000</c:v>
                </c:pt>
                <c:pt idx="1">
                  <c:v>2287096662543</c:v>
                </c:pt>
                <c:pt idx="2">
                  <c:v>177912905207</c:v>
                </c:pt>
                <c:pt idx="3">
                  <c:v>208664733896.45001</c:v>
                </c:pt>
                <c:pt idx="4">
                  <c:v>254805813304.78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59-4FBC-AAF8-CD1C447F6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5"/>
          <c:tx>
            <c:strRef>
              <c:f>'paths_all (1g)'!$A$15</c:f>
              <c:strCache>
                <c:ptCount val="1"/>
                <c:pt idx="0">
                  <c:v>[SOA]/d[gas]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(1g)'!$B$15:$F$15</c:f>
              <c:numCache>
                <c:formatCode>0.000</c:formatCode>
                <c:ptCount val="5"/>
                <c:pt idx="0" formatCode="0.00">
                  <c:v>0.4223190969563686</c:v>
                </c:pt>
                <c:pt idx="1">
                  <c:v>0.21233136145162471</c:v>
                </c:pt>
                <c:pt idx="2">
                  <c:v>0.10316554172809095</c:v>
                </c:pt>
                <c:pt idx="3" formatCode="0.00">
                  <c:v>6.1721537782088831E-2</c:v>
                </c:pt>
                <c:pt idx="4" formatCode="0.00">
                  <c:v>2.7867527832183651E-2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59-4FBC-AAF8-CD1C447F6567}"/>
            </c:ext>
          </c:extLst>
        </c:ser>
        <c:ser>
          <c:idx val="6"/>
          <c:order val="6"/>
          <c:tx>
            <c:strRef>
              <c:f>'paths_all (1g)'!$A$17</c:f>
              <c:strCache>
                <c:ptCount val="1"/>
                <c:pt idx="0">
                  <c:v>mass_SOA/d_mass_gas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(1g)'!$B$17:$F$17</c:f>
              <c:numCache>
                <c:formatCode>0.000</c:formatCode>
                <c:ptCount val="5"/>
                <c:pt idx="0" formatCode="0.00">
                  <c:v>0.53010662934486075</c:v>
                </c:pt>
                <c:pt idx="1">
                  <c:v>0.26760526122931111</c:v>
                </c:pt>
                <c:pt idx="2">
                  <c:v>0.13218635570164744</c:v>
                </c:pt>
                <c:pt idx="3" formatCode="0.00">
                  <c:v>8.0964811003302661E-2</c:v>
                </c:pt>
                <c:pt idx="4" formatCode="0.00">
                  <c:v>3.8728690210725648E-2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E59-4FBC-AAF8-CD1C447F6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629327"/>
        <c:axId val="182862849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valAx>
        <c:axId val="1828628495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n-US"/>
          </a:p>
        </c:txPr>
        <c:crossAx val="1828629327"/>
        <c:crosses val="max"/>
        <c:crossBetween val="between"/>
      </c:valAx>
      <c:catAx>
        <c:axId val="1828629327"/>
        <c:scaling>
          <c:orientation val="minMax"/>
        </c:scaling>
        <c:delete val="1"/>
        <c:axPos val="b"/>
        <c:majorTickMark val="out"/>
        <c:minorTickMark val="none"/>
        <c:tickLblPos val="nextTo"/>
        <c:crossAx val="18286284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94495479461366849"/>
          <c:h val="0.197276489136994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decan1ol: molar</a:t>
            </a:r>
            <a:r>
              <a:rPr lang="en-US" baseline="0"/>
              <a:t> yields</a:t>
            </a:r>
          </a:p>
        </c:rich>
      </c:tx>
      <c:layout>
        <c:manualLayout>
          <c:xMode val="edge"/>
          <c:yMode val="edge"/>
          <c:x val="0.15854440505693759"/>
          <c:y val="4.166657489492135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[10]soa_yield!$B$15:$C$15</c:f>
              <c:strCache>
                <c:ptCount val="1"/>
                <c:pt idx="0">
                  <c:v>SOA/d_total (considers walls)</c:v>
                </c:pt>
              </c:strCache>
            </c:strRef>
          </c:tx>
          <c:marker>
            <c:symbol val="none"/>
          </c:marker>
          <c:xVal>
            <c:numRef>
              <c:f>[10]soa_yield!$E$3:$DJ$3</c:f>
              <c:numCache>
                <c:formatCode>General</c:formatCode>
                <c:ptCount val="1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660</c:v>
                </c:pt>
                <c:pt idx="61">
                  <c:v>720</c:v>
                </c:pt>
                <c:pt idx="62">
                  <c:v>780</c:v>
                </c:pt>
                <c:pt idx="63">
                  <c:v>840</c:v>
                </c:pt>
                <c:pt idx="64">
                  <c:v>900</c:v>
                </c:pt>
                <c:pt idx="65">
                  <c:v>960</c:v>
                </c:pt>
                <c:pt idx="66">
                  <c:v>1020</c:v>
                </c:pt>
                <c:pt idx="67">
                  <c:v>1080</c:v>
                </c:pt>
                <c:pt idx="68">
                  <c:v>1140</c:v>
                </c:pt>
                <c:pt idx="69">
                  <c:v>1200</c:v>
                </c:pt>
                <c:pt idx="70">
                  <c:v>1260</c:v>
                </c:pt>
                <c:pt idx="71">
                  <c:v>1320</c:v>
                </c:pt>
                <c:pt idx="72">
                  <c:v>1380</c:v>
                </c:pt>
                <c:pt idx="73">
                  <c:v>1440</c:v>
                </c:pt>
                <c:pt idx="74">
                  <c:v>1500</c:v>
                </c:pt>
                <c:pt idx="75">
                  <c:v>1560</c:v>
                </c:pt>
                <c:pt idx="76">
                  <c:v>1620</c:v>
                </c:pt>
                <c:pt idx="77">
                  <c:v>1680</c:v>
                </c:pt>
                <c:pt idx="78">
                  <c:v>1740</c:v>
                </c:pt>
                <c:pt idx="79">
                  <c:v>1800</c:v>
                </c:pt>
                <c:pt idx="80">
                  <c:v>1860</c:v>
                </c:pt>
                <c:pt idx="81">
                  <c:v>1980</c:v>
                </c:pt>
                <c:pt idx="82">
                  <c:v>2100</c:v>
                </c:pt>
                <c:pt idx="83">
                  <c:v>2220</c:v>
                </c:pt>
                <c:pt idx="84">
                  <c:v>2340</c:v>
                </c:pt>
                <c:pt idx="85">
                  <c:v>2460</c:v>
                </c:pt>
                <c:pt idx="86">
                  <c:v>2580</c:v>
                </c:pt>
                <c:pt idx="87">
                  <c:v>2700</c:v>
                </c:pt>
                <c:pt idx="88">
                  <c:v>2820</c:v>
                </c:pt>
                <c:pt idx="89">
                  <c:v>2940</c:v>
                </c:pt>
                <c:pt idx="90">
                  <c:v>3060</c:v>
                </c:pt>
                <c:pt idx="91">
                  <c:v>3180</c:v>
                </c:pt>
                <c:pt idx="92">
                  <c:v>3300</c:v>
                </c:pt>
                <c:pt idx="93">
                  <c:v>3420</c:v>
                </c:pt>
                <c:pt idx="94">
                  <c:v>3540</c:v>
                </c:pt>
                <c:pt idx="95">
                  <c:v>3660</c:v>
                </c:pt>
                <c:pt idx="96">
                  <c:v>3780</c:v>
                </c:pt>
                <c:pt idx="97">
                  <c:v>3900</c:v>
                </c:pt>
                <c:pt idx="98">
                  <c:v>4020</c:v>
                </c:pt>
                <c:pt idx="99">
                  <c:v>4140</c:v>
                </c:pt>
                <c:pt idx="100">
                  <c:v>4260</c:v>
                </c:pt>
                <c:pt idx="101">
                  <c:v>4380</c:v>
                </c:pt>
                <c:pt idx="102">
                  <c:v>4500</c:v>
                </c:pt>
                <c:pt idx="103">
                  <c:v>4620</c:v>
                </c:pt>
                <c:pt idx="104">
                  <c:v>4740</c:v>
                </c:pt>
                <c:pt idx="105">
                  <c:v>4860</c:v>
                </c:pt>
                <c:pt idx="106">
                  <c:v>4980</c:v>
                </c:pt>
                <c:pt idx="107">
                  <c:v>5100</c:v>
                </c:pt>
                <c:pt idx="108">
                  <c:v>5220</c:v>
                </c:pt>
                <c:pt idx="109">
                  <c:v>5340</c:v>
                </c:pt>
              </c:numCache>
            </c:numRef>
          </c:xVal>
          <c:yVal>
            <c:numRef>
              <c:f>[10]soa_yield!$E$15:$DJ$15</c:f>
              <c:numCache>
                <c:formatCode>General</c:formatCode>
                <c:ptCount val="110"/>
                <c:pt idx="0">
                  <c:v>0.47581712338942511</c:v>
                </c:pt>
                <c:pt idx="1">
                  <c:v>0.34693027420129835</c:v>
                </c:pt>
                <c:pt idx="2">
                  <c:v>0.30564544838428576</c:v>
                </c:pt>
                <c:pt idx="3">
                  <c:v>0.2856708569423434</c:v>
                </c:pt>
                <c:pt idx="4">
                  <c:v>0.26902921515682282</c:v>
                </c:pt>
                <c:pt idx="5">
                  <c:v>0.26209516370268332</c:v>
                </c:pt>
                <c:pt idx="6">
                  <c:v>0.25392452888563583</c:v>
                </c:pt>
                <c:pt idx="7">
                  <c:v>0.24794197224420883</c:v>
                </c:pt>
                <c:pt idx="8">
                  <c:v>0.24336679842562395</c:v>
                </c:pt>
                <c:pt idx="9">
                  <c:v>0.239850873301687</c:v>
                </c:pt>
                <c:pt idx="10">
                  <c:v>0.23713824613484774</c:v>
                </c:pt>
                <c:pt idx="11">
                  <c:v>0.23494095923985997</c:v>
                </c:pt>
                <c:pt idx="12">
                  <c:v>0.2331768674700351</c:v>
                </c:pt>
                <c:pt idx="13">
                  <c:v>0.23006536924024679</c:v>
                </c:pt>
                <c:pt idx="14">
                  <c:v>0.22900566426037278</c:v>
                </c:pt>
                <c:pt idx="15">
                  <c:v>0.22669278928116932</c:v>
                </c:pt>
                <c:pt idx="16">
                  <c:v>0.22473948832747218</c:v>
                </c:pt>
                <c:pt idx="17">
                  <c:v>0.22303816801300852</c:v>
                </c:pt>
                <c:pt idx="18">
                  <c:v>0.22279381212466204</c:v>
                </c:pt>
                <c:pt idx="19">
                  <c:v>0.22149512650635242</c:v>
                </c:pt>
                <c:pt idx="20">
                  <c:v>0.21921377238067224</c:v>
                </c:pt>
                <c:pt idx="21">
                  <c:v>0.21825318707173053</c:v>
                </c:pt>
                <c:pt idx="22">
                  <c:v>0.21744049169004273</c:v>
                </c:pt>
                <c:pt idx="23">
                  <c:v>0.21671437632012081</c:v>
                </c:pt>
                <c:pt idx="24">
                  <c:v>0.21515464802013359</c:v>
                </c:pt>
                <c:pt idx="25">
                  <c:v>0.21464699938767814</c:v>
                </c:pt>
                <c:pt idx="26">
                  <c:v>0.21336667684924457</c:v>
                </c:pt>
                <c:pt idx="27">
                  <c:v>0.21304773460268941</c:v>
                </c:pt>
                <c:pt idx="28">
                  <c:v>0.21195815061843881</c:v>
                </c:pt>
                <c:pt idx="29">
                  <c:v>0.2109548551476482</c:v>
                </c:pt>
                <c:pt idx="30">
                  <c:v>0.21006227552900839</c:v>
                </c:pt>
                <c:pt idx="31">
                  <c:v>0.2092546123323745</c:v>
                </c:pt>
                <c:pt idx="32">
                  <c:v>0.20850884816474513</c:v>
                </c:pt>
                <c:pt idx="33">
                  <c:v>0.20783457647573567</c:v>
                </c:pt>
                <c:pt idx="34">
                  <c:v>0.20722582257386266</c:v>
                </c:pt>
                <c:pt idx="35">
                  <c:v>0.20599951636192493</c:v>
                </c:pt>
                <c:pt idx="36">
                  <c:v>0.20550967880542073</c:v>
                </c:pt>
                <c:pt idx="37">
                  <c:v>0.20508401863372755</c:v>
                </c:pt>
                <c:pt idx="38">
                  <c:v>0.20404931070757323</c:v>
                </c:pt>
                <c:pt idx="39">
                  <c:v>0.20371598513114567</c:v>
                </c:pt>
                <c:pt idx="40">
                  <c:v>0.20280851152538504</c:v>
                </c:pt>
                <c:pt idx="41">
                  <c:v>0.20255383049107228</c:v>
                </c:pt>
                <c:pt idx="42">
                  <c:v>0.20175758061163607</c:v>
                </c:pt>
                <c:pt idx="43">
                  <c:v>0.20100610443682074</c:v>
                </c:pt>
                <c:pt idx="44">
                  <c:v>0.20030765595947175</c:v>
                </c:pt>
                <c:pt idx="45">
                  <c:v>0.19965898895747983</c:v>
                </c:pt>
                <c:pt idx="46">
                  <c:v>0.19904623007291777</c:v>
                </c:pt>
                <c:pt idx="47">
                  <c:v>0.19846747075066065</c:v>
                </c:pt>
                <c:pt idx="48">
                  <c:v>0.19794094445255067</c:v>
                </c:pt>
                <c:pt idx="49">
                  <c:v>0.19744362386415457</c:v>
                </c:pt>
                <c:pt idx="50">
                  <c:v>0.19697409581788064</c:v>
                </c:pt>
                <c:pt idx="51">
                  <c:v>0.1965403202029059</c:v>
                </c:pt>
                <c:pt idx="52">
                  <c:v>0.195652442942952</c:v>
                </c:pt>
                <c:pt idx="53">
                  <c:v>0.1952740471507585</c:v>
                </c:pt>
                <c:pt idx="54">
                  <c:v>0.19492632338270566</c:v>
                </c:pt>
                <c:pt idx="55">
                  <c:v>0.19415197037656581</c:v>
                </c:pt>
                <c:pt idx="56">
                  <c:v>0.19385952468552439</c:v>
                </c:pt>
                <c:pt idx="57">
                  <c:v>0.19315146945306416</c:v>
                </c:pt>
                <c:pt idx="58">
                  <c:v>0.19290866443169857</c:v>
                </c:pt>
                <c:pt idx="59">
                  <c:v>0.19225255256567791</c:v>
                </c:pt>
                <c:pt idx="60">
                  <c:v>0.18932626351911555</c:v>
                </c:pt>
                <c:pt idx="61">
                  <c:v>0.18680992519150669</c:v>
                </c:pt>
                <c:pt idx="62">
                  <c:v>0.18425182686029445</c:v>
                </c:pt>
                <c:pt idx="63">
                  <c:v>0.18195813942021077</c:v>
                </c:pt>
                <c:pt idx="64">
                  <c:v>0.17955805665126193</c:v>
                </c:pt>
                <c:pt idx="65">
                  <c:v>0.177626969073785</c:v>
                </c:pt>
                <c:pt idx="66">
                  <c:v>0.17552854393239309</c:v>
                </c:pt>
                <c:pt idx="67">
                  <c:v>0.17381013093483219</c:v>
                </c:pt>
                <c:pt idx="68">
                  <c:v>0.17189958928493065</c:v>
                </c:pt>
                <c:pt idx="69">
                  <c:v>0.17028711506461192</c:v>
                </c:pt>
                <c:pt idx="70">
                  <c:v>0.16870520266422809</c:v>
                </c:pt>
                <c:pt idx="71">
                  <c:v>0.16713522308446077</c:v>
                </c:pt>
                <c:pt idx="72">
                  <c:v>0.16578694876275818</c:v>
                </c:pt>
                <c:pt idx="73">
                  <c:v>0.16442841098828911</c:v>
                </c:pt>
                <c:pt idx="74">
                  <c:v>0.1632493823179676</c:v>
                </c:pt>
                <c:pt idx="75">
                  <c:v>0.16203607653720861</c:v>
                </c:pt>
                <c:pt idx="76">
                  <c:v>0.16078289391963199</c:v>
                </c:pt>
                <c:pt idx="77">
                  <c:v>0.15967979684345734</c:v>
                </c:pt>
                <c:pt idx="78">
                  <c:v>0.15852648876612729</c:v>
                </c:pt>
                <c:pt idx="79">
                  <c:v>0.15750198553303044</c:v>
                </c:pt>
                <c:pt idx="80">
                  <c:v>0.15659314434967711</c:v>
                </c:pt>
                <c:pt idx="81">
                  <c:v>0.15474299987591231</c:v>
                </c:pt>
                <c:pt idx="82">
                  <c:v>0.15310636507698186</c:v>
                </c:pt>
                <c:pt idx="83">
                  <c:v>0.15163747610374528</c:v>
                </c:pt>
                <c:pt idx="84">
                  <c:v>0.15015746235880653</c:v>
                </c:pt>
                <c:pt idx="85">
                  <c:v>0.14879476082947929</c:v>
                </c:pt>
                <c:pt idx="86">
                  <c:v>0.14766943061710311</c:v>
                </c:pt>
                <c:pt idx="87">
                  <c:v>0.14647341806132796</c:v>
                </c:pt>
                <c:pt idx="88">
                  <c:v>0.14547163483650585</c:v>
                </c:pt>
                <c:pt idx="89">
                  <c:v>0.14450970500975815</c:v>
                </c:pt>
                <c:pt idx="90">
                  <c:v>0.14357484506319579</c:v>
                </c:pt>
                <c:pt idx="91">
                  <c:v>0.14266118145603265</c:v>
                </c:pt>
                <c:pt idx="92">
                  <c:v>0.14188077297228321</c:v>
                </c:pt>
                <c:pt idx="93">
                  <c:v>0.14110196530335817</c:v>
                </c:pt>
                <c:pt idx="94">
                  <c:v>0.14043427693158259</c:v>
                </c:pt>
                <c:pt idx="95">
                  <c:v>0.13899898599947944</c:v>
                </c:pt>
                <c:pt idx="96">
                  <c:v>0.13713150088729625</c:v>
                </c:pt>
                <c:pt idx="97">
                  <c:v>0.13549718707606215</c:v>
                </c:pt>
                <c:pt idx="98">
                  <c:v>0.1342130756916266</c:v>
                </c:pt>
                <c:pt idx="99">
                  <c:v>0.13292901671618565</c:v>
                </c:pt>
                <c:pt idx="100">
                  <c:v>0.13199510571951342</c:v>
                </c:pt>
                <c:pt idx="101">
                  <c:v>0.13106277490037735</c:v>
                </c:pt>
                <c:pt idx="102">
                  <c:v>0.1302456254984718</c:v>
                </c:pt>
                <c:pt idx="103">
                  <c:v>0.12954522326585294</c:v>
                </c:pt>
                <c:pt idx="104">
                  <c:v>0.12896153375985142</c:v>
                </c:pt>
                <c:pt idx="105">
                  <c:v>0.12837786136571852</c:v>
                </c:pt>
                <c:pt idx="106">
                  <c:v>0.12779421854613796</c:v>
                </c:pt>
                <c:pt idx="107">
                  <c:v>0.12732728023800141</c:v>
                </c:pt>
                <c:pt idx="108">
                  <c:v>0.12697705951331567</c:v>
                </c:pt>
                <c:pt idx="109">
                  <c:v>0.1266268625413916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C8-4203-9904-DABD2A1623D8}"/>
            </c:ext>
          </c:extLst>
        </c:ser>
        <c:ser>
          <c:idx val="0"/>
          <c:order val="1"/>
          <c:tx>
            <c:strRef>
              <c:f>[10]soa_yield!$B$9:$C$9</c:f>
              <c:strCache>
                <c:ptCount val="1"/>
                <c:pt idx="0">
                  <c:v>molar yield (excluding walls)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[10]soa_yield!$E$3:$DJ$3</c:f>
              <c:numCache>
                <c:formatCode>General</c:formatCode>
                <c:ptCount val="1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660</c:v>
                </c:pt>
                <c:pt idx="61">
                  <c:v>720</c:v>
                </c:pt>
                <c:pt idx="62">
                  <c:v>780</c:v>
                </c:pt>
                <c:pt idx="63">
                  <c:v>840</c:v>
                </c:pt>
                <c:pt idx="64">
                  <c:v>900</c:v>
                </c:pt>
                <c:pt idx="65">
                  <c:v>960</c:v>
                </c:pt>
                <c:pt idx="66">
                  <c:v>1020</c:v>
                </c:pt>
                <c:pt idx="67">
                  <c:v>1080</c:v>
                </c:pt>
                <c:pt idx="68">
                  <c:v>1140</c:v>
                </c:pt>
                <c:pt idx="69">
                  <c:v>1200</c:v>
                </c:pt>
                <c:pt idx="70">
                  <c:v>1260</c:v>
                </c:pt>
                <c:pt idx="71">
                  <c:v>1320</c:v>
                </c:pt>
                <c:pt idx="72">
                  <c:v>1380</c:v>
                </c:pt>
                <c:pt idx="73">
                  <c:v>1440</c:v>
                </c:pt>
                <c:pt idx="74">
                  <c:v>1500</c:v>
                </c:pt>
                <c:pt idx="75">
                  <c:v>1560</c:v>
                </c:pt>
                <c:pt idx="76">
                  <c:v>1620</c:v>
                </c:pt>
                <c:pt idx="77">
                  <c:v>1680</c:v>
                </c:pt>
                <c:pt idx="78">
                  <c:v>1740</c:v>
                </c:pt>
                <c:pt idx="79">
                  <c:v>1800</c:v>
                </c:pt>
                <c:pt idx="80">
                  <c:v>1860</c:v>
                </c:pt>
                <c:pt idx="81">
                  <c:v>1980</c:v>
                </c:pt>
                <c:pt idx="82">
                  <c:v>2100</c:v>
                </c:pt>
                <c:pt idx="83">
                  <c:v>2220</c:v>
                </c:pt>
                <c:pt idx="84">
                  <c:v>2340</c:v>
                </c:pt>
                <c:pt idx="85">
                  <c:v>2460</c:v>
                </c:pt>
                <c:pt idx="86">
                  <c:v>2580</c:v>
                </c:pt>
                <c:pt idx="87">
                  <c:v>2700</c:v>
                </c:pt>
                <c:pt idx="88">
                  <c:v>2820</c:v>
                </c:pt>
                <c:pt idx="89">
                  <c:v>2940</c:v>
                </c:pt>
                <c:pt idx="90">
                  <c:v>3060</c:v>
                </c:pt>
                <c:pt idx="91">
                  <c:v>3180</c:v>
                </c:pt>
                <c:pt idx="92">
                  <c:v>3300</c:v>
                </c:pt>
                <c:pt idx="93">
                  <c:v>3420</c:v>
                </c:pt>
                <c:pt idx="94">
                  <c:v>3540</c:v>
                </c:pt>
                <c:pt idx="95">
                  <c:v>3660</c:v>
                </c:pt>
                <c:pt idx="96">
                  <c:v>3780</c:v>
                </c:pt>
                <c:pt idx="97">
                  <c:v>3900</c:v>
                </c:pt>
                <c:pt idx="98">
                  <c:v>4020</c:v>
                </c:pt>
                <c:pt idx="99">
                  <c:v>4140</c:v>
                </c:pt>
                <c:pt idx="100">
                  <c:v>4260</c:v>
                </c:pt>
                <c:pt idx="101">
                  <c:v>4380</c:v>
                </c:pt>
                <c:pt idx="102">
                  <c:v>4500</c:v>
                </c:pt>
                <c:pt idx="103">
                  <c:v>4620</c:v>
                </c:pt>
                <c:pt idx="104">
                  <c:v>4740</c:v>
                </c:pt>
                <c:pt idx="105">
                  <c:v>4860</c:v>
                </c:pt>
                <c:pt idx="106">
                  <c:v>4980</c:v>
                </c:pt>
                <c:pt idx="107">
                  <c:v>5100</c:v>
                </c:pt>
                <c:pt idx="108">
                  <c:v>5220</c:v>
                </c:pt>
                <c:pt idx="109">
                  <c:v>5340</c:v>
                </c:pt>
              </c:numCache>
            </c:numRef>
          </c:xVal>
          <c:yVal>
            <c:numRef>
              <c:f>[10]soa_yield!$E$9:$DJ$9</c:f>
              <c:numCache>
                <c:formatCode>General</c:formatCode>
                <c:ptCount val="110"/>
                <c:pt idx="0">
                  <c:v>5.4995417048579284E-2</c:v>
                </c:pt>
                <c:pt idx="1">
                  <c:v>5.1178943520380188E-2</c:v>
                </c:pt>
                <c:pt idx="2">
                  <c:v>5.4123344252955417E-2</c:v>
                </c:pt>
                <c:pt idx="3">
                  <c:v>5.884516366311144E-2</c:v>
                </c:pt>
                <c:pt idx="4">
                  <c:v>6.3108945969884853E-2</c:v>
                </c:pt>
                <c:pt idx="5">
                  <c:v>6.8788501026694052E-2</c:v>
                </c:pt>
                <c:pt idx="6">
                  <c:v>7.3486753045832534E-2</c:v>
                </c:pt>
                <c:pt idx="7">
                  <c:v>7.8153732990069877E-2</c:v>
                </c:pt>
                <c:pt idx="8">
                  <c:v>8.2695522125450865E-2</c:v>
                </c:pt>
                <c:pt idx="9">
                  <c:v>8.7074139825851715E-2</c:v>
                </c:pt>
                <c:pt idx="10">
                  <c:v>9.1272104962920708E-2</c:v>
                </c:pt>
                <c:pt idx="11">
                  <c:v>9.52680891268404E-2</c:v>
                </c:pt>
                <c:pt idx="12">
                  <c:v>9.9070263679317178E-2</c:v>
                </c:pt>
                <c:pt idx="13">
                  <c:v>0.10194282337297776</c:v>
                </c:pt>
                <c:pt idx="14">
                  <c:v>0.10539901053990106</c:v>
                </c:pt>
                <c:pt idx="15">
                  <c:v>0.10799136069114471</c:v>
                </c:pt>
                <c:pt idx="16">
                  <c:v>0.11047102677058625</c:v>
                </c:pt>
                <c:pt idx="17">
                  <c:v>0.11283404816892115</c:v>
                </c:pt>
                <c:pt idx="18">
                  <c:v>0.11573329904198547</c:v>
                </c:pt>
                <c:pt idx="19">
                  <c:v>0.11789051232206685</c:v>
                </c:pt>
                <c:pt idx="20">
                  <c:v>0.1193390452876377</c:v>
                </c:pt>
                <c:pt idx="21">
                  <c:v>0.12133165979319825</c:v>
                </c:pt>
                <c:pt idx="22">
                  <c:v>0.12325486301769963</c:v>
                </c:pt>
                <c:pt idx="23">
                  <c:v>0.12509996572603679</c:v>
                </c:pt>
                <c:pt idx="24">
                  <c:v>0.12632755729457798</c:v>
                </c:pt>
                <c:pt idx="25">
                  <c:v>0.12805779018223609</c:v>
                </c:pt>
                <c:pt idx="26">
                  <c:v>0.12920866395024663</c:v>
                </c:pt>
                <c:pt idx="27">
                  <c:v>0.13084603258013663</c:v>
                </c:pt>
                <c:pt idx="28">
                  <c:v>0.13191796351643822</c:v>
                </c:pt>
                <c:pt idx="29">
                  <c:v>0.13295586674081189</c:v>
                </c:pt>
                <c:pt idx="30">
                  <c:v>0.13397509055723714</c:v>
                </c:pt>
                <c:pt idx="31">
                  <c:v>0.13497052087901379</c:v>
                </c:pt>
                <c:pt idx="32">
                  <c:v>0.13593720084242772</c:v>
                </c:pt>
                <c:pt idx="33">
                  <c:v>0.13688320240839175</c:v>
                </c:pt>
                <c:pt idx="34">
                  <c:v>0.13780984091749907</c:v>
                </c:pt>
                <c:pt idx="35">
                  <c:v>0.13826351935234457</c:v>
                </c:pt>
                <c:pt idx="36">
                  <c:v>0.13915611436753322</c:v>
                </c:pt>
                <c:pt idx="37">
                  <c:v>0.14003875286242734</c:v>
                </c:pt>
                <c:pt idx="38">
                  <c:v>0.14046039797112758</c:v>
                </c:pt>
                <c:pt idx="39">
                  <c:v>0.14131409298552705</c:v>
                </c:pt>
                <c:pt idx="40">
                  <c:v>0.14172764740516444</c:v>
                </c:pt>
                <c:pt idx="41">
                  <c:v>0.14255521942729268</c:v>
                </c:pt>
                <c:pt idx="42">
                  <c:v>0.14296217629278654</c:v>
                </c:pt>
                <c:pt idx="43">
                  <c:v>0.14336340206185566</c:v>
                </c:pt>
                <c:pt idx="44">
                  <c:v>0.1437648927720413</c:v>
                </c:pt>
                <c:pt idx="45">
                  <c:v>0.14416673195957064</c:v>
                </c:pt>
                <c:pt idx="46">
                  <c:v>0.14456341076881452</c:v>
                </c:pt>
                <c:pt idx="47">
                  <c:v>0.14495517833301544</c:v>
                </c:pt>
                <c:pt idx="48">
                  <c:v>0.14535321584575991</c:v>
                </c:pt>
                <c:pt idx="49">
                  <c:v>0.14574657941701369</c:v>
                </c:pt>
                <c:pt idx="50">
                  <c:v>0.14613548742427024</c:v>
                </c:pt>
                <c:pt idx="51">
                  <c:v>0.1465254606122153</c:v>
                </c:pt>
                <c:pt idx="52">
                  <c:v>0.14655295972481008</c:v>
                </c:pt>
                <c:pt idx="53">
                  <c:v>0.1469390645469674</c:v>
                </c:pt>
                <c:pt idx="54">
                  <c:v>0.14732642777155655</c:v>
                </c:pt>
                <c:pt idx="55">
                  <c:v>0.14736914934099007</c:v>
                </c:pt>
                <c:pt idx="56">
                  <c:v>0.14775797790470979</c:v>
                </c:pt>
                <c:pt idx="57">
                  <c:v>0.14780991036698798</c:v>
                </c:pt>
                <c:pt idx="58">
                  <c:v>0.14820018734109461</c:v>
                </c:pt>
                <c:pt idx="59">
                  <c:v>0.14825600635382885</c:v>
                </c:pt>
                <c:pt idx="60">
                  <c:v>0.14902619625412233</c:v>
                </c:pt>
                <c:pt idx="61">
                  <c:v>0.14963106681953142</c:v>
                </c:pt>
                <c:pt idx="62">
                  <c:v>0.14981168921746407</c:v>
                </c:pt>
                <c:pt idx="63">
                  <c:v>0.14988838099287766</c:v>
                </c:pt>
                <c:pt idx="64">
                  <c:v>0.14961389961389962</c:v>
                </c:pt>
                <c:pt idx="65">
                  <c:v>0.14951177344339739</c:v>
                </c:pt>
                <c:pt idx="66">
                  <c:v>0.14908605799611488</c:v>
                </c:pt>
                <c:pt idx="67">
                  <c:v>0.14882630166640359</c:v>
                </c:pt>
                <c:pt idx="68">
                  <c:v>0.14826910516002612</c:v>
                </c:pt>
                <c:pt idx="69">
                  <c:v>0.14785484108763874</c:v>
                </c:pt>
                <c:pt idx="70">
                  <c:v>0.14736799134570244</c:v>
                </c:pt>
                <c:pt idx="71">
                  <c:v>0.14680534918276375</c:v>
                </c:pt>
                <c:pt idx="72">
                  <c:v>0.14636213072449256</c:v>
                </c:pt>
                <c:pt idx="73">
                  <c:v>0.14584309682257007</c:v>
                </c:pt>
                <c:pt idx="74">
                  <c:v>0.14542531423560362</c:v>
                </c:pt>
                <c:pt idx="75">
                  <c:v>0.14492495276123926</c:v>
                </c:pt>
                <c:pt idx="76">
                  <c:v>0.14434210297215885</c:v>
                </c:pt>
                <c:pt idx="77">
                  <c:v>0.14385182410922523</c:v>
                </c:pt>
                <c:pt idx="78">
                  <c:v>0.14327840994285523</c:v>
                </c:pt>
                <c:pt idx="79">
                  <c:v>0.14278720626631855</c:v>
                </c:pt>
                <c:pt idx="80">
                  <c:v>0.14237038695951243</c:v>
                </c:pt>
                <c:pt idx="81">
                  <c:v>0.14142659066399629</c:v>
                </c:pt>
                <c:pt idx="82">
                  <c:v>0.14058525119385887</c:v>
                </c:pt>
                <c:pt idx="83">
                  <c:v>0.13982086801255653</c:v>
                </c:pt>
                <c:pt idx="84">
                  <c:v>0.13898006788373166</c:v>
                </c:pt>
                <c:pt idx="85">
                  <c:v>0.13819129584883122</c:v>
                </c:pt>
                <c:pt idx="86">
                  <c:v>0.13757466828778347</c:v>
                </c:pt>
                <c:pt idx="87">
                  <c:v>0.13685037949563805</c:v>
                </c:pt>
                <c:pt idx="88">
                  <c:v>0.13627098170470847</c:v>
                </c:pt>
                <c:pt idx="89">
                  <c:v>0.13569706215245314</c:v>
                </c:pt>
                <c:pt idx="90">
                  <c:v>0.13512048845695293</c:v>
                </c:pt>
                <c:pt idx="91">
                  <c:v>0.13453867396794675</c:v>
                </c:pt>
                <c:pt idx="92">
                  <c:v>0.13406036189351578</c:v>
                </c:pt>
                <c:pt idx="93">
                  <c:v>0.13356370704648016</c:v>
                </c:pt>
                <c:pt idx="94">
                  <c:v>0.13315460232350312</c:v>
                </c:pt>
                <c:pt idx="95">
                  <c:v>0.131915600598106</c:v>
                </c:pt>
                <c:pt idx="96">
                  <c:v>0.13014487616853485</c:v>
                </c:pt>
                <c:pt idx="97">
                  <c:v>0.12859421381418634</c:v>
                </c:pt>
                <c:pt idx="98">
                  <c:v>0.12737583625005539</c:v>
                </c:pt>
                <c:pt idx="99">
                  <c:v>0.12615745868592443</c:v>
                </c:pt>
                <c:pt idx="100">
                  <c:v>0.12527136591201099</c:v>
                </c:pt>
                <c:pt idx="101">
                  <c:v>0.12438665086450383</c:v>
                </c:pt>
                <c:pt idx="102">
                  <c:v>0.12361131109954256</c:v>
                </c:pt>
                <c:pt idx="103">
                  <c:v>0.12294673415814716</c:v>
                </c:pt>
                <c:pt idx="104">
                  <c:v>0.12239292004031767</c:v>
                </c:pt>
                <c:pt idx="105">
                  <c:v>0.12183910592248817</c:v>
                </c:pt>
                <c:pt idx="106">
                  <c:v>0.12128529180465869</c:v>
                </c:pt>
                <c:pt idx="107">
                  <c:v>0.12084224051039509</c:v>
                </c:pt>
                <c:pt idx="108">
                  <c:v>0.1205099520396974</c:v>
                </c:pt>
                <c:pt idx="109">
                  <c:v>0.1201776635689997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C8-4203-9904-DABD2A162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121664"/>
        <c:axId val="1209132896"/>
      </c:scatterChart>
      <c:valAx>
        <c:axId val="1209121664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32896"/>
        <c:crosses val="autoZero"/>
        <c:crossBetween val="midCat"/>
        <c:majorUnit val="1200"/>
      </c:valAx>
      <c:valAx>
        <c:axId val="1209132896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21664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decan3ol: revised molar</a:t>
            </a:r>
            <a:r>
              <a:rPr lang="en-US" baseline="0"/>
              <a:t> yields</a:t>
            </a:r>
          </a:p>
        </c:rich>
      </c:tx>
      <c:layout>
        <c:manualLayout>
          <c:xMode val="edge"/>
          <c:yMode val="edge"/>
          <c:x val="0.15854440505693759"/>
          <c:y val="4.166657489492135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[3]soa_yield!$B$15:$C$15</c:f>
              <c:strCache>
                <c:ptCount val="1"/>
                <c:pt idx="0">
                  <c:v>#REF! SOA/d_total</c:v>
                </c:pt>
              </c:strCache>
            </c:strRef>
          </c:tx>
          <c:marker>
            <c:symbol val="none"/>
          </c:marker>
          <c:xVal>
            <c:numRef>
              <c:f>[3]soa_yield!$E$3:$DJ$3</c:f>
              <c:numCache>
                <c:formatCode>General</c:formatCode>
                <c:ptCount val="1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660</c:v>
                </c:pt>
                <c:pt idx="61">
                  <c:v>720</c:v>
                </c:pt>
                <c:pt idx="62">
                  <c:v>780</c:v>
                </c:pt>
                <c:pt idx="63">
                  <c:v>840</c:v>
                </c:pt>
                <c:pt idx="64">
                  <c:v>900</c:v>
                </c:pt>
                <c:pt idx="65">
                  <c:v>960</c:v>
                </c:pt>
                <c:pt idx="66">
                  <c:v>1020</c:v>
                </c:pt>
                <c:pt idx="67">
                  <c:v>1080</c:v>
                </c:pt>
                <c:pt idx="68">
                  <c:v>1140</c:v>
                </c:pt>
                <c:pt idx="69">
                  <c:v>1200</c:v>
                </c:pt>
                <c:pt idx="70">
                  <c:v>1260</c:v>
                </c:pt>
                <c:pt idx="71">
                  <c:v>1320</c:v>
                </c:pt>
                <c:pt idx="72">
                  <c:v>1380</c:v>
                </c:pt>
                <c:pt idx="73">
                  <c:v>1440</c:v>
                </c:pt>
                <c:pt idx="74">
                  <c:v>1500</c:v>
                </c:pt>
                <c:pt idx="75">
                  <c:v>1560</c:v>
                </c:pt>
                <c:pt idx="76">
                  <c:v>1620</c:v>
                </c:pt>
                <c:pt idx="77">
                  <c:v>1680</c:v>
                </c:pt>
                <c:pt idx="78">
                  <c:v>1740</c:v>
                </c:pt>
                <c:pt idx="79">
                  <c:v>1800</c:v>
                </c:pt>
                <c:pt idx="80">
                  <c:v>1860</c:v>
                </c:pt>
                <c:pt idx="81">
                  <c:v>1980</c:v>
                </c:pt>
                <c:pt idx="82">
                  <c:v>2100</c:v>
                </c:pt>
                <c:pt idx="83">
                  <c:v>2220</c:v>
                </c:pt>
                <c:pt idx="84">
                  <c:v>2340</c:v>
                </c:pt>
                <c:pt idx="85">
                  <c:v>2460</c:v>
                </c:pt>
                <c:pt idx="86">
                  <c:v>2580</c:v>
                </c:pt>
                <c:pt idx="87">
                  <c:v>2700</c:v>
                </c:pt>
                <c:pt idx="88">
                  <c:v>2820</c:v>
                </c:pt>
                <c:pt idx="89">
                  <c:v>2940</c:v>
                </c:pt>
                <c:pt idx="90">
                  <c:v>3060</c:v>
                </c:pt>
                <c:pt idx="91">
                  <c:v>3180</c:v>
                </c:pt>
                <c:pt idx="92">
                  <c:v>3300</c:v>
                </c:pt>
                <c:pt idx="93">
                  <c:v>3420</c:v>
                </c:pt>
                <c:pt idx="94">
                  <c:v>3540</c:v>
                </c:pt>
                <c:pt idx="95">
                  <c:v>3660</c:v>
                </c:pt>
                <c:pt idx="96">
                  <c:v>3780</c:v>
                </c:pt>
                <c:pt idx="97">
                  <c:v>3900</c:v>
                </c:pt>
                <c:pt idx="98">
                  <c:v>4020</c:v>
                </c:pt>
                <c:pt idx="99">
                  <c:v>4140</c:v>
                </c:pt>
                <c:pt idx="100">
                  <c:v>4260</c:v>
                </c:pt>
                <c:pt idx="101">
                  <c:v>4380</c:v>
                </c:pt>
                <c:pt idx="102">
                  <c:v>4500</c:v>
                </c:pt>
                <c:pt idx="103">
                  <c:v>4620</c:v>
                </c:pt>
                <c:pt idx="104">
                  <c:v>4740</c:v>
                </c:pt>
                <c:pt idx="105">
                  <c:v>4860</c:v>
                </c:pt>
                <c:pt idx="106">
                  <c:v>4980</c:v>
                </c:pt>
                <c:pt idx="107">
                  <c:v>5100</c:v>
                </c:pt>
                <c:pt idx="108">
                  <c:v>5220</c:v>
                </c:pt>
                <c:pt idx="109">
                  <c:v>5340</c:v>
                </c:pt>
              </c:numCache>
            </c:numRef>
          </c:xVal>
          <c:yVal>
            <c:numRef>
              <c:f>[3]soa_yield!$E$15:$DJ$15</c:f>
              <c:numCache>
                <c:formatCode>General</c:formatCode>
                <c:ptCount val="110"/>
                <c:pt idx="0">
                  <c:v>0.26142877923777452</c:v>
                </c:pt>
                <c:pt idx="1">
                  <c:v>0.16732759599297964</c:v>
                </c:pt>
                <c:pt idx="2">
                  <c:v>0.13225693059380544</c:v>
                </c:pt>
                <c:pt idx="3">
                  <c:v>0.11960241764327025</c:v>
                </c:pt>
                <c:pt idx="4">
                  <c:v>0.11216761294777268</c:v>
                </c:pt>
                <c:pt idx="5">
                  <c:v>0.1045103444621409</c:v>
                </c:pt>
                <c:pt idx="6">
                  <c:v>0.10155161191422854</c:v>
                </c:pt>
                <c:pt idx="7">
                  <c:v>9.7274240444666774E-2</c:v>
                </c:pt>
                <c:pt idx="8">
                  <c:v>9.5881942031206674E-2</c:v>
                </c:pt>
                <c:pt idx="9">
                  <c:v>9.3145298604520851E-2</c:v>
                </c:pt>
                <c:pt idx="10">
                  <c:v>9.0961809514685452E-2</c:v>
                </c:pt>
                <c:pt idx="11">
                  <c:v>9.059663290252841E-2</c:v>
                </c:pt>
                <c:pt idx="12">
                  <c:v>8.9017356643470713E-2</c:v>
                </c:pt>
                <c:pt idx="13">
                  <c:v>8.7700298651186462E-2</c:v>
                </c:pt>
                <c:pt idx="14">
                  <c:v>8.6588114081480913E-2</c:v>
                </c:pt>
                <c:pt idx="15">
                  <c:v>8.565159822723889E-2</c:v>
                </c:pt>
                <c:pt idx="16">
                  <c:v>8.484769036556597E-2</c:v>
                </c:pt>
                <c:pt idx="17">
                  <c:v>8.4157522378058999E-2</c:v>
                </c:pt>
                <c:pt idx="18">
                  <c:v>8.2656857350495841E-2</c:v>
                </c:pt>
                <c:pt idx="19">
                  <c:v>8.2192012879540324E-2</c:v>
                </c:pt>
                <c:pt idx="20">
                  <c:v>8.1789243296826256E-2</c:v>
                </c:pt>
                <c:pt idx="21">
                  <c:v>8.1447119524565167E-2</c:v>
                </c:pt>
                <c:pt idx="22">
                  <c:v>8.0393450400202765E-2</c:v>
                </c:pt>
                <c:pt idx="23">
                  <c:v>8.0169225282067769E-2</c:v>
                </c:pt>
                <c:pt idx="24">
                  <c:v>7.9283176803083971E-2</c:v>
                </c:pt>
                <c:pt idx="25">
                  <c:v>7.9153898674877821E-2</c:v>
                </c:pt>
                <c:pt idx="26">
                  <c:v>7.8401475453046848E-2</c:v>
                </c:pt>
                <c:pt idx="27">
                  <c:v>7.7709316361450162E-2</c:v>
                </c:pt>
                <c:pt idx="28">
                  <c:v>7.7692510417525673E-2</c:v>
                </c:pt>
                <c:pt idx="29">
                  <c:v>7.709809278711581E-2</c:v>
                </c:pt>
                <c:pt idx="30">
                  <c:v>7.6552617598476355E-2</c:v>
                </c:pt>
                <c:pt idx="31">
                  <c:v>7.6051639130073706E-2</c:v>
                </c:pt>
                <c:pt idx="32">
                  <c:v>7.6134989010485349E-2</c:v>
                </c:pt>
                <c:pt idx="33">
                  <c:v>7.5693064622953915E-2</c:v>
                </c:pt>
                <c:pt idx="34">
                  <c:v>7.5290046136090083E-2</c:v>
                </c:pt>
                <c:pt idx="35">
                  <c:v>7.4915217593512037E-2</c:v>
                </c:pt>
                <c:pt idx="36">
                  <c:v>7.4570020675421303E-2</c:v>
                </c:pt>
                <c:pt idx="37">
                  <c:v>7.4248674667144993E-2</c:v>
                </c:pt>
                <c:pt idx="38">
                  <c:v>7.3956358989146889E-2</c:v>
                </c:pt>
                <c:pt idx="39">
                  <c:v>7.3684217608094141E-2</c:v>
                </c:pt>
                <c:pt idx="40">
                  <c:v>7.2986310056331868E-2</c:v>
                </c:pt>
                <c:pt idx="41">
                  <c:v>7.2762967226463734E-2</c:v>
                </c:pt>
                <c:pt idx="42">
                  <c:v>7.2558500484218511E-2</c:v>
                </c:pt>
                <c:pt idx="43">
                  <c:v>7.2371691481313755E-2</c:v>
                </c:pt>
                <c:pt idx="44">
                  <c:v>7.1785889524618493E-2</c:v>
                </c:pt>
                <c:pt idx="45">
                  <c:v>7.1636122494531676E-2</c:v>
                </c:pt>
                <c:pt idx="46">
                  <c:v>7.1497932083184834E-2</c:v>
                </c:pt>
                <c:pt idx="47">
                  <c:v>7.0983360891778161E-2</c:v>
                </c:pt>
                <c:pt idx="48">
                  <c:v>7.0875849265074911E-2</c:v>
                </c:pt>
                <c:pt idx="49">
                  <c:v>7.0403847197523101E-2</c:v>
                </c:pt>
                <c:pt idx="50">
                  <c:v>7.0323417768440311E-2</c:v>
                </c:pt>
                <c:pt idx="51">
                  <c:v>7.0251032564600427E-2</c:v>
                </c:pt>
                <c:pt idx="52">
                  <c:v>6.9830615207075383E-2</c:v>
                </c:pt>
                <c:pt idx="53">
                  <c:v>6.9426276825176825E-2</c:v>
                </c:pt>
                <c:pt idx="54">
                  <c:v>6.9388928242241299E-2</c:v>
                </c:pt>
                <c:pt idx="55">
                  <c:v>6.9018345376875151E-2</c:v>
                </c:pt>
                <c:pt idx="56">
                  <c:v>6.8997945695553897E-2</c:v>
                </c:pt>
                <c:pt idx="57">
                  <c:v>6.8653532624566638E-2</c:v>
                </c:pt>
                <c:pt idx="58">
                  <c:v>6.8325959207872378E-2</c:v>
                </c:pt>
                <c:pt idx="59">
                  <c:v>6.800998659932514E-2</c:v>
                </c:pt>
                <c:pt idx="60">
                  <c:v>6.6979744878617076E-2</c:v>
                </c:pt>
                <c:pt idx="61">
                  <c:v>6.5684211198474007E-2</c:v>
                </c:pt>
                <c:pt idx="62">
                  <c:v>6.4419834451415761E-2</c:v>
                </c:pt>
                <c:pt idx="63">
                  <c:v>6.3414222679464075E-2</c:v>
                </c:pt>
                <c:pt idx="64">
                  <c:v>6.2383759083588425E-2</c:v>
                </c:pt>
                <c:pt idx="65">
                  <c:v>6.1541240005826697E-2</c:v>
                </c:pt>
                <c:pt idx="66">
                  <c:v>6.0646339244928606E-2</c:v>
                </c:pt>
                <c:pt idx="67">
                  <c:v>5.9900498978618842E-2</c:v>
                </c:pt>
                <c:pt idx="68">
                  <c:v>5.9085729200889572E-2</c:v>
                </c:pt>
                <c:pt idx="69">
                  <c:v>5.8390496230009213E-2</c:v>
                </c:pt>
                <c:pt idx="70">
                  <c:v>5.7797819772969411E-2</c:v>
                </c:pt>
                <c:pt idx="71">
                  <c:v>5.7119552266021188E-2</c:v>
                </c:pt>
                <c:pt idx="72">
                  <c:v>5.6528950045473154E-2</c:v>
                </c:pt>
                <c:pt idx="73">
                  <c:v>5.5851976773681929E-2</c:v>
                </c:pt>
                <c:pt idx="74">
                  <c:v>5.5251074280313318E-2</c:v>
                </c:pt>
                <c:pt idx="75">
                  <c:v>5.4718827521794439E-2</c:v>
                </c:pt>
                <c:pt idx="76">
                  <c:v>5.4246387166060318E-2</c:v>
                </c:pt>
                <c:pt idx="77">
                  <c:v>5.38284584863108E-2</c:v>
                </c:pt>
                <c:pt idx="78">
                  <c:v>5.3314057813444407E-2</c:v>
                </c:pt>
                <c:pt idx="79">
                  <c:v>5.2849775457511343E-2</c:v>
                </c:pt>
                <c:pt idx="80">
                  <c:v>5.2430940479815488E-2</c:v>
                </c:pt>
                <c:pt idx="81">
                  <c:v>5.1711454153789582E-2</c:v>
                </c:pt>
                <c:pt idx="82">
                  <c:v>5.0871683029341135E-2</c:v>
                </c:pt>
                <c:pt idx="83">
                  <c:v>5.0285201291234517E-2</c:v>
                </c:pt>
                <c:pt idx="84">
                  <c:v>4.9563337063856371E-2</c:v>
                </c:pt>
                <c:pt idx="85">
                  <c:v>4.9060190949633833E-2</c:v>
                </c:pt>
                <c:pt idx="86">
                  <c:v>4.8525863063948536E-2</c:v>
                </c:pt>
                <c:pt idx="87">
                  <c:v>4.7958342312246695E-2</c:v>
                </c:pt>
                <c:pt idx="88">
                  <c:v>4.7462862002894311E-2</c:v>
                </c:pt>
                <c:pt idx="89">
                  <c:v>4.7030986433801485E-2</c:v>
                </c:pt>
                <c:pt idx="90">
                  <c:v>4.6655422318517915E-2</c:v>
                </c:pt>
                <c:pt idx="91">
                  <c:v>4.622892271630083E-2</c:v>
                </c:pt>
                <c:pt idx="92">
                  <c:v>4.5850689560601912E-2</c:v>
                </c:pt>
                <c:pt idx="93">
                  <c:v>4.5418625926015269E-2</c:v>
                </c:pt>
                <c:pt idx="94">
                  <c:v>4.5124189369511535E-2</c:v>
                </c:pt>
                <c:pt idx="95">
                  <c:v>4.4649721597420519E-2</c:v>
                </c:pt>
                <c:pt idx="96">
                  <c:v>4.4080523771646743E-2</c:v>
                </c:pt>
                <c:pt idx="97">
                  <c:v>4.3606501821184786E-2</c:v>
                </c:pt>
                <c:pt idx="98">
                  <c:v>4.3132493286600425E-2</c:v>
                </c:pt>
                <c:pt idx="99">
                  <c:v>4.2753281526227614E-2</c:v>
                </c:pt>
                <c:pt idx="100">
                  <c:v>4.2468869806530259E-2</c:v>
                </c:pt>
                <c:pt idx="101">
                  <c:v>4.2184460818446658E-2</c:v>
                </c:pt>
                <c:pt idx="102">
                  <c:v>4.1900054155156422E-2</c:v>
                </c:pt>
                <c:pt idx="103">
                  <c:v>4.1710449881015868E-2</c:v>
                </c:pt>
                <c:pt idx="104">
                  <c:v>4.1520843190267748E-2</c:v>
                </c:pt>
                <c:pt idx="105">
                  <c:v>4.1331237878755402E-2</c:v>
                </c:pt>
                <c:pt idx="106">
                  <c:v>4.1141633734218711E-2</c:v>
                </c:pt>
                <c:pt idx="107">
                  <c:v>4.0952030625634836E-2</c:v>
                </c:pt>
                <c:pt idx="108">
                  <c:v>4.0762428346855485E-2</c:v>
                </c:pt>
                <c:pt idx="109">
                  <c:v>4.0667623212138952E-2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FE-45BB-8292-802BF6DB6FEA}"/>
            </c:ext>
          </c:extLst>
        </c:ser>
        <c:ser>
          <c:idx val="0"/>
          <c:order val="1"/>
          <c:tx>
            <c:strRef>
              <c:f>[3]soa_yield!$B$9:$C$9</c:f>
              <c:strCache>
                <c:ptCount val="1"/>
                <c:pt idx="0">
                  <c:v>molar yield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[3]soa_yield!$E$3:$DJ$3</c:f>
              <c:numCache>
                <c:formatCode>General</c:formatCode>
                <c:ptCount val="1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660</c:v>
                </c:pt>
                <c:pt idx="61">
                  <c:v>720</c:v>
                </c:pt>
                <c:pt idx="62">
                  <c:v>780</c:v>
                </c:pt>
                <c:pt idx="63">
                  <c:v>840</c:v>
                </c:pt>
                <c:pt idx="64">
                  <c:v>900</c:v>
                </c:pt>
                <c:pt idx="65">
                  <c:v>960</c:v>
                </c:pt>
                <c:pt idx="66">
                  <c:v>1020</c:v>
                </c:pt>
                <c:pt idx="67">
                  <c:v>1080</c:v>
                </c:pt>
                <c:pt idx="68">
                  <c:v>1140</c:v>
                </c:pt>
                <c:pt idx="69">
                  <c:v>1200</c:v>
                </c:pt>
                <c:pt idx="70">
                  <c:v>1260</c:v>
                </c:pt>
                <c:pt idx="71">
                  <c:v>1320</c:v>
                </c:pt>
                <c:pt idx="72">
                  <c:v>1380</c:v>
                </c:pt>
                <c:pt idx="73">
                  <c:v>1440</c:v>
                </c:pt>
                <c:pt idx="74">
                  <c:v>1500</c:v>
                </c:pt>
                <c:pt idx="75">
                  <c:v>1560</c:v>
                </c:pt>
                <c:pt idx="76">
                  <c:v>1620</c:v>
                </c:pt>
                <c:pt idx="77">
                  <c:v>1680</c:v>
                </c:pt>
                <c:pt idx="78">
                  <c:v>1740</c:v>
                </c:pt>
                <c:pt idx="79">
                  <c:v>1800</c:v>
                </c:pt>
                <c:pt idx="80">
                  <c:v>1860</c:v>
                </c:pt>
                <c:pt idx="81">
                  <c:v>1980</c:v>
                </c:pt>
                <c:pt idx="82">
                  <c:v>2100</c:v>
                </c:pt>
                <c:pt idx="83">
                  <c:v>2220</c:v>
                </c:pt>
                <c:pt idx="84">
                  <c:v>2340</c:v>
                </c:pt>
                <c:pt idx="85">
                  <c:v>2460</c:v>
                </c:pt>
                <c:pt idx="86">
                  <c:v>2580</c:v>
                </c:pt>
                <c:pt idx="87">
                  <c:v>2700</c:v>
                </c:pt>
                <c:pt idx="88">
                  <c:v>2820</c:v>
                </c:pt>
                <c:pt idx="89">
                  <c:v>2940</c:v>
                </c:pt>
                <c:pt idx="90">
                  <c:v>3060</c:v>
                </c:pt>
                <c:pt idx="91">
                  <c:v>3180</c:v>
                </c:pt>
                <c:pt idx="92">
                  <c:v>3300</c:v>
                </c:pt>
                <c:pt idx="93">
                  <c:v>3420</c:v>
                </c:pt>
                <c:pt idx="94">
                  <c:v>3540</c:v>
                </c:pt>
                <c:pt idx="95">
                  <c:v>3660</c:v>
                </c:pt>
                <c:pt idx="96">
                  <c:v>3780</c:v>
                </c:pt>
                <c:pt idx="97">
                  <c:v>3900</c:v>
                </c:pt>
                <c:pt idx="98">
                  <c:v>4020</c:v>
                </c:pt>
                <c:pt idx="99">
                  <c:v>4140</c:v>
                </c:pt>
                <c:pt idx="100">
                  <c:v>4260</c:v>
                </c:pt>
                <c:pt idx="101">
                  <c:v>4380</c:v>
                </c:pt>
                <c:pt idx="102">
                  <c:v>4500</c:v>
                </c:pt>
                <c:pt idx="103">
                  <c:v>4620</c:v>
                </c:pt>
                <c:pt idx="104">
                  <c:v>4740</c:v>
                </c:pt>
                <c:pt idx="105">
                  <c:v>4860</c:v>
                </c:pt>
                <c:pt idx="106">
                  <c:v>4980</c:v>
                </c:pt>
                <c:pt idx="107">
                  <c:v>5100</c:v>
                </c:pt>
                <c:pt idx="108">
                  <c:v>5220</c:v>
                </c:pt>
                <c:pt idx="109">
                  <c:v>5340</c:v>
                </c:pt>
              </c:numCache>
            </c:numRef>
          </c:xVal>
          <c:yVal>
            <c:numRef>
              <c:f>[3]soa_yield!$E$9:$DJ$9</c:f>
              <c:numCache>
                <c:formatCode>General</c:formatCode>
                <c:ptCount val="110"/>
                <c:pt idx="0">
                  <c:v>4.0828229804607756E-2</c:v>
                </c:pt>
                <c:pt idx="1">
                  <c:v>3.2786885245901641E-2</c:v>
                </c:pt>
                <c:pt idx="2">
                  <c:v>3.063399041022909E-2</c:v>
                </c:pt>
                <c:pt idx="3">
                  <c:v>3.1803725579282141E-2</c:v>
                </c:pt>
                <c:pt idx="4">
                  <c:v>3.355022366815779E-2</c:v>
                </c:pt>
                <c:pt idx="5">
                  <c:v>3.4582671277689506E-2</c:v>
                </c:pt>
                <c:pt idx="6">
                  <c:v>3.6668412781561029E-2</c:v>
                </c:pt>
                <c:pt idx="7">
                  <c:v>3.789126853377265E-2</c:v>
                </c:pt>
                <c:pt idx="8">
                  <c:v>3.9902980987403178E-2</c:v>
                </c:pt>
                <c:pt idx="9">
                  <c:v>4.1072362034202073E-2</c:v>
                </c:pt>
                <c:pt idx="10">
                  <c:v>4.2203147353361947E-2</c:v>
                </c:pt>
                <c:pt idx="11">
                  <c:v>4.3971143936791482E-2</c:v>
                </c:pt>
                <c:pt idx="12">
                  <c:v>4.4973544973544971E-2</c:v>
                </c:pt>
                <c:pt idx="13">
                  <c:v>4.5927154430056773E-2</c:v>
                </c:pt>
                <c:pt idx="14">
                  <c:v>4.6832634951934925E-2</c:v>
                </c:pt>
                <c:pt idx="15">
                  <c:v>4.769570142490908E-2</c:v>
                </c:pt>
                <c:pt idx="16">
                  <c:v>4.8515652073466559E-2</c:v>
                </c:pt>
                <c:pt idx="17">
                  <c:v>4.9296958153604839E-2</c:v>
                </c:pt>
                <c:pt idx="18">
                  <c:v>4.9499564838990429E-2</c:v>
                </c:pt>
                <c:pt idx="19">
                  <c:v>5.023000052873685E-2</c:v>
                </c:pt>
                <c:pt idx="20">
                  <c:v>5.0928545707083696E-2</c:v>
                </c:pt>
                <c:pt idx="21">
                  <c:v>5.1600621211362156E-2</c:v>
                </c:pt>
                <c:pt idx="22">
                  <c:v>5.17578125E-2</c:v>
                </c:pt>
                <c:pt idx="23">
                  <c:v>5.2390931606020194E-2</c:v>
                </c:pt>
                <c:pt idx="24">
                  <c:v>5.2538590291984377E-2</c:v>
                </c:pt>
                <c:pt idx="25">
                  <c:v>5.3140754871235867E-2</c:v>
                </c:pt>
                <c:pt idx="26">
                  <c:v>5.328123612467809E-2</c:v>
                </c:pt>
                <c:pt idx="27">
                  <c:v>5.3420195439739415E-2</c:v>
                </c:pt>
                <c:pt idx="28">
                  <c:v>5.3987417105934368E-2</c:v>
                </c:pt>
                <c:pt idx="29">
                  <c:v>5.4121565362198171E-2</c:v>
                </c:pt>
                <c:pt idx="30">
                  <c:v>5.4256924896993429E-2</c:v>
                </c:pt>
                <c:pt idx="31">
                  <c:v>5.4393472783266006E-2</c:v>
                </c:pt>
                <c:pt idx="32">
                  <c:v>5.4923499411533933E-2</c:v>
                </c:pt>
                <c:pt idx="33">
                  <c:v>5.5052935514918189E-2</c:v>
                </c:pt>
                <c:pt idx="34">
                  <c:v>5.5185969156335044E-2</c:v>
                </c:pt>
                <c:pt idx="35">
                  <c:v>5.5318359012437347E-2</c:v>
                </c:pt>
                <c:pt idx="36">
                  <c:v>5.5452190726350735E-2</c:v>
                </c:pt>
                <c:pt idx="37">
                  <c:v>5.5585440200824815E-2</c:v>
                </c:pt>
                <c:pt idx="38">
                  <c:v>5.5722094868629869E-2</c:v>
                </c:pt>
                <c:pt idx="39">
                  <c:v>5.5858168823509004E-2</c:v>
                </c:pt>
                <c:pt idx="40">
                  <c:v>5.5654192843485384E-2</c:v>
                </c:pt>
                <c:pt idx="41">
                  <c:v>5.5796443817014554E-2</c:v>
                </c:pt>
                <c:pt idx="42">
                  <c:v>5.5939889444242163E-2</c:v>
                </c:pt>
                <c:pt idx="43">
                  <c:v>5.608451806443198E-2</c:v>
                </c:pt>
                <c:pt idx="44">
                  <c:v>5.5907206888796065E-2</c:v>
                </c:pt>
                <c:pt idx="45">
                  <c:v>5.6057007125890734E-2</c:v>
                </c:pt>
                <c:pt idx="46">
                  <c:v>5.6206088992974239E-2</c:v>
                </c:pt>
                <c:pt idx="47">
                  <c:v>5.6048287755604831E-2</c:v>
                </c:pt>
                <c:pt idx="48">
                  <c:v>5.6201962511772036E-2</c:v>
                </c:pt>
                <c:pt idx="49">
                  <c:v>5.6056836236098202E-2</c:v>
                </c:pt>
                <c:pt idx="50">
                  <c:v>5.6214680907719167E-2</c:v>
                </c:pt>
                <c:pt idx="51">
                  <c:v>5.6371761544527853E-2</c:v>
                </c:pt>
                <c:pt idx="52">
                  <c:v>5.6241347485002306E-2</c:v>
                </c:pt>
                <c:pt idx="53">
                  <c:v>5.6115763687119014E-2</c:v>
                </c:pt>
                <c:pt idx="54">
                  <c:v>5.6279370796634497E-2</c:v>
                </c:pt>
                <c:pt idx="55">
                  <c:v>5.6165716668983734E-2</c:v>
                </c:pt>
                <c:pt idx="56">
                  <c:v>5.6331061771817979E-2</c:v>
                </c:pt>
                <c:pt idx="57">
                  <c:v>5.622555410691004E-2</c:v>
                </c:pt>
                <c:pt idx="58">
                  <c:v>5.6126970486344227E-2</c:v>
                </c:pt>
                <c:pt idx="59">
                  <c:v>5.6032079029131369E-2</c:v>
                </c:pt>
                <c:pt idx="60">
                  <c:v>5.6069176904483042E-2</c:v>
                </c:pt>
                <c:pt idx="61">
                  <c:v>5.5730611860979162E-2</c:v>
                </c:pt>
                <c:pt idx="62">
                  <c:v>5.5292963524480515E-2</c:v>
                </c:pt>
                <c:pt idx="63">
                  <c:v>5.4977711738484397E-2</c:v>
                </c:pt>
                <c:pt idx="64">
                  <c:v>5.4560574407236884E-2</c:v>
                </c:pt>
                <c:pt idx="65">
                  <c:v>5.4242165020608135E-2</c:v>
                </c:pt>
                <c:pt idx="66">
                  <c:v>5.382272141135136E-2</c:v>
                </c:pt>
                <c:pt idx="67">
                  <c:v>5.3489419180549301E-2</c:v>
                </c:pt>
                <c:pt idx="68">
                  <c:v>5.3055473411379964E-2</c:v>
                </c:pt>
                <c:pt idx="69">
                  <c:v>5.2695376948718814E-2</c:v>
                </c:pt>
                <c:pt idx="70">
                  <c:v>5.2399608227228209E-2</c:v>
                </c:pt>
                <c:pt idx="71">
                  <c:v>5.2001585414189457E-2</c:v>
                </c:pt>
                <c:pt idx="72">
                  <c:v>5.1661654715089829E-2</c:v>
                </c:pt>
                <c:pt idx="73">
                  <c:v>5.1223505730723588E-2</c:v>
                </c:pt>
                <c:pt idx="74">
                  <c:v>5.0838021565869668E-2</c:v>
                </c:pt>
                <c:pt idx="75">
                  <c:v>5.050071530758226E-2</c:v>
                </c:pt>
                <c:pt idx="76">
                  <c:v>5.0205577154364668E-2</c:v>
                </c:pt>
                <c:pt idx="77">
                  <c:v>4.9949366395708461E-2</c:v>
                </c:pt>
                <c:pt idx="78">
                  <c:v>4.9593201710295277E-2</c:v>
                </c:pt>
                <c:pt idx="79">
                  <c:v>4.9274029301622758E-2</c:v>
                </c:pt>
                <c:pt idx="80">
                  <c:v>4.8988642370018952E-2</c:v>
                </c:pt>
                <c:pt idx="81">
                  <c:v>4.8506256063282009E-2</c:v>
                </c:pt>
                <c:pt idx="82">
                  <c:v>4.7885459904950974E-2</c:v>
                </c:pt>
                <c:pt idx="83">
                  <c:v>4.7481829742058168E-2</c:v>
                </c:pt>
                <c:pt idx="84">
                  <c:v>4.6932390150999863E-2</c:v>
                </c:pt>
                <c:pt idx="85">
                  <c:v>4.6574767953910849E-2</c:v>
                </c:pt>
                <c:pt idx="86">
                  <c:v>4.6174710466267706E-2</c:v>
                </c:pt>
                <c:pt idx="87">
                  <c:v>4.573170731707317E-2</c:v>
                </c:pt>
                <c:pt idx="88">
                  <c:v>4.5347510000102828E-2</c:v>
                </c:pt>
                <c:pt idx="89">
                  <c:v>4.5015559069074208E-2</c:v>
                </c:pt>
                <c:pt idx="90">
                  <c:v>4.473013804135316E-2</c:v>
                </c:pt>
                <c:pt idx="91">
                  <c:v>4.438930779817403E-2</c:v>
                </c:pt>
                <c:pt idx="92">
                  <c:v>4.4088939675284482E-2</c:v>
                </c:pt>
                <c:pt idx="93">
                  <c:v>4.3731505412593172E-2</c:v>
                </c:pt>
                <c:pt idx="94">
                  <c:v>4.3501903208265365E-2</c:v>
                </c:pt>
                <c:pt idx="95">
                  <c:v>4.3074671910009604E-2</c:v>
                </c:pt>
                <c:pt idx="96">
                  <c:v>4.2525949974850243E-2</c:v>
                </c:pt>
                <c:pt idx="97">
                  <c:v>4.206868169555078E-2</c:v>
                </c:pt>
                <c:pt idx="98">
                  <c:v>4.1611413416251318E-2</c:v>
                </c:pt>
                <c:pt idx="99">
                  <c:v>4.1245598792811741E-2</c:v>
                </c:pt>
                <c:pt idx="100">
                  <c:v>4.0971237825232064E-2</c:v>
                </c:pt>
                <c:pt idx="101">
                  <c:v>4.0696876857652386E-2</c:v>
                </c:pt>
                <c:pt idx="102">
                  <c:v>4.0422515890072709E-2</c:v>
                </c:pt>
                <c:pt idx="103">
                  <c:v>4.0239608578352917E-2</c:v>
                </c:pt>
                <c:pt idx="104">
                  <c:v>4.0056701266633132E-2</c:v>
                </c:pt>
                <c:pt idx="105">
                  <c:v>3.9873793954913347E-2</c:v>
                </c:pt>
                <c:pt idx="106">
                  <c:v>3.9690886643193563E-2</c:v>
                </c:pt>
                <c:pt idx="107">
                  <c:v>3.9507979331473778E-2</c:v>
                </c:pt>
                <c:pt idx="108">
                  <c:v>3.9325072019753993E-2</c:v>
                </c:pt>
                <c:pt idx="109">
                  <c:v>3.9233618363894093E-2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FE-45BB-8292-802BF6DB6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121664"/>
        <c:axId val="1209132896"/>
      </c:scatterChart>
      <c:valAx>
        <c:axId val="1209121664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32896"/>
        <c:crosses val="autoZero"/>
        <c:crossBetween val="midCat"/>
        <c:majorUnit val="1200"/>
      </c:valAx>
      <c:valAx>
        <c:axId val="1209132896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21664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soa yields &amp; isomer fates: 3 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4"/>
          <c:order val="0"/>
          <c:tx>
            <c:strRef>
              <c:f>'paths_all (multi_g)'!$A$11</c:f>
              <c:strCache>
                <c:ptCount val="1"/>
                <c:pt idx="0">
                  <c:v>HYDROXY-CARBONYL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'paths_all (multi_g)'!$B$11:$F$11</c:f>
              <c:numCache>
                <c:formatCode>0.00E+00</c:formatCode>
                <c:ptCount val="5"/>
                <c:pt idx="0">
                  <c:v>281881805226.29993</c:v>
                </c:pt>
                <c:pt idx="1">
                  <c:v>441377500000</c:v>
                </c:pt>
                <c:pt idx="2">
                  <c:v>356973670000</c:v>
                </c:pt>
                <c:pt idx="3">
                  <c:v>390179460000</c:v>
                </c:pt>
                <c:pt idx="4">
                  <c:v>470119571000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13-46C2-B58B-53711A7A271E}"/>
            </c:ext>
          </c:extLst>
        </c:ser>
        <c:ser>
          <c:idx val="2"/>
          <c:order val="1"/>
          <c:tx>
            <c:strRef>
              <c:f>'paths_all (multi_g)'!$A$9</c:f>
              <c:strCache>
                <c:ptCount val="1"/>
                <c:pt idx="0">
                  <c:v>ISOM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'paths_all (multi_g)'!$B$9:$F$9</c:f>
              <c:numCache>
                <c:formatCode>0.00E+00</c:formatCode>
                <c:ptCount val="5"/>
                <c:pt idx="0">
                  <c:v>14379936450594.648</c:v>
                </c:pt>
                <c:pt idx="1">
                  <c:v>8563116346693.4414</c:v>
                </c:pt>
                <c:pt idx="2">
                  <c:v>1396208100699.3062</c:v>
                </c:pt>
                <c:pt idx="3">
                  <c:v>869522890272.77893</c:v>
                </c:pt>
                <c:pt idx="4">
                  <c:v>3110966981692.5283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13-46C2-B58B-53711A7A271E}"/>
            </c:ext>
          </c:extLst>
        </c:ser>
        <c:ser>
          <c:idx val="3"/>
          <c:order val="2"/>
          <c:tx>
            <c:strRef>
              <c:f>'paths_all (multi_g)'!$A$10</c:f>
              <c:strCache>
                <c:ptCount val="1"/>
                <c:pt idx="0">
                  <c:v>NITR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'paths_all (multi_g)'!$B$10:$F$10</c:f>
              <c:numCache>
                <c:formatCode>0.00E+00</c:formatCode>
                <c:ptCount val="5"/>
                <c:pt idx="0">
                  <c:v>1431263553271.9851</c:v>
                </c:pt>
                <c:pt idx="1">
                  <c:v>1077103653018.772</c:v>
                </c:pt>
                <c:pt idx="2">
                  <c:v>519310274048</c:v>
                </c:pt>
                <c:pt idx="3">
                  <c:v>515665535776</c:v>
                </c:pt>
                <c:pt idx="4">
                  <c:v>811485098178.96997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13-46C2-B58B-53711A7A271E}"/>
            </c:ext>
          </c:extLst>
        </c:ser>
        <c:ser>
          <c:idx val="1"/>
          <c:order val="3"/>
          <c:tx>
            <c:strRef>
              <c:f>'paths_all (multi_g)'!$A$8</c:f>
              <c:strCache>
                <c:ptCount val="1"/>
                <c:pt idx="0">
                  <c:v>CARBONYL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'paths_all (multi_g)'!$B$8:$F$8</c:f>
              <c:numCache>
                <c:formatCode>0.00E+00</c:formatCode>
                <c:ptCount val="5"/>
                <c:pt idx="0">
                  <c:v>942477840000</c:v>
                </c:pt>
                <c:pt idx="1">
                  <c:v>3400321410000</c:v>
                </c:pt>
                <c:pt idx="2">
                  <c:v>3534338758000</c:v>
                </c:pt>
                <c:pt idx="3">
                  <c:v>3701577786000</c:v>
                </c:pt>
                <c:pt idx="4">
                  <c:v>5501495208000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13-46C2-B58B-53711A7A271E}"/>
            </c:ext>
          </c:extLst>
        </c:ser>
        <c:ser>
          <c:idx val="5"/>
          <c:order val="4"/>
          <c:tx>
            <c:strRef>
              <c:f>'paths_all (multi_g)'!$A$12</c:f>
              <c:strCache>
                <c:ptCount val="1"/>
                <c:pt idx="0">
                  <c:v>DECOMP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'paths_all (multi_g)'!$B$12:$F$12</c:f>
              <c:numCache>
                <c:formatCode>0.00E+00</c:formatCode>
                <c:ptCount val="5"/>
                <c:pt idx="0">
                  <c:v>5634674185073.7227</c:v>
                </c:pt>
                <c:pt idx="1">
                  <c:v>6912014477367.1982</c:v>
                </c:pt>
                <c:pt idx="2">
                  <c:v>5157999234892.9375</c:v>
                </c:pt>
                <c:pt idx="3">
                  <c:v>6188762941548.5244</c:v>
                </c:pt>
                <c:pt idx="4">
                  <c:v>14254824575752.785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13-46C2-B58B-53711A7A2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5"/>
          <c:tx>
            <c:strRef>
              <c:f>'paths_all (multi_g)'!$A$15</c:f>
              <c:strCache>
                <c:ptCount val="1"/>
                <c:pt idx="0">
                  <c:v>[SOA]/d[gas]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(multi_g)'!$B$15:$F$15</c:f>
              <c:numCache>
                <c:formatCode>0.00</c:formatCode>
                <c:ptCount val="5"/>
                <c:pt idx="0">
                  <c:v>0.5528951970965531</c:v>
                </c:pt>
                <c:pt idx="1">
                  <c:v>0.31700921402238197</c:v>
                </c:pt>
                <c:pt idx="2">
                  <c:v>0.12362713053573757</c:v>
                </c:pt>
                <c:pt idx="3" formatCode="0.000">
                  <c:v>6.2158439644641988E-2</c:v>
                </c:pt>
                <c:pt idx="4" formatCode="0.000">
                  <c:v>3.5311227965968452E-2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E13-46C2-B58B-53711A7A271E}"/>
            </c:ext>
          </c:extLst>
        </c:ser>
        <c:ser>
          <c:idx val="6"/>
          <c:order val="6"/>
          <c:tx>
            <c:strRef>
              <c:f>'paths_all (multi_g)'!$A$17</c:f>
              <c:strCache>
                <c:ptCount val="1"/>
                <c:pt idx="0">
                  <c:v>mass_SOA/d_mass_gas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(multi_g)'!$B$17:$F$17</c:f>
              <c:numCache>
                <c:formatCode>0.00</c:formatCode>
                <c:ptCount val="5"/>
                <c:pt idx="0">
                  <c:v>0.7137586336956685</c:v>
                </c:pt>
                <c:pt idx="1">
                  <c:v>0.41027845843221994</c:v>
                </c:pt>
                <c:pt idx="2">
                  <c:v>0.16583213652910309</c:v>
                </c:pt>
                <c:pt idx="3" formatCode="0.000">
                  <c:v>8.6220954609797659E-2</c:v>
                </c:pt>
                <c:pt idx="4" formatCode="0.000">
                  <c:v>5.0640606924304499E-2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E13-46C2-B58B-53711A7A2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629327"/>
        <c:axId val="182862849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valAx>
        <c:axId val="1828628495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n-US"/>
          </a:p>
        </c:txPr>
        <c:crossAx val="1828629327"/>
        <c:crosses val="max"/>
        <c:crossBetween val="between"/>
      </c:valAx>
      <c:catAx>
        <c:axId val="1828629327"/>
        <c:scaling>
          <c:orientation val="minMax"/>
        </c:scaling>
        <c:delete val="1"/>
        <c:axPos val="b"/>
        <c:majorTickMark val="out"/>
        <c:minorTickMark val="none"/>
        <c:tickLblPos val="nextTo"/>
        <c:crossAx val="18286284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94495479461366849"/>
          <c:h val="0.197276489136994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2g DHF @ 60 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'paths_all (DHF revised)'!$A$48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'paths_all (DHF revised)'!$B$48:$F$48</c:f>
              <c:numCache>
                <c:formatCode>0.00E+00</c:formatCode>
                <c:ptCount val="5"/>
                <c:pt idx="0">
                  <c:v>1626547561215.251</c:v>
                </c:pt>
                <c:pt idx="1">
                  <c:v>1896264132358.9397</c:v>
                </c:pt>
                <c:pt idx="2">
                  <c:v>1644622133381.4158</c:v>
                </c:pt>
                <c:pt idx="3">
                  <c:v>1680702488166.9133</c:v>
                </c:pt>
                <c:pt idx="4">
                  <c:v>2065207153488.3027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06-470C-BFC4-A041E52043AA}"/>
            </c:ext>
          </c:extLst>
        </c:ser>
        <c:ser>
          <c:idx val="2"/>
          <c:order val="1"/>
          <c:tx>
            <c:strRef>
              <c:f>'paths_all (DHF revised)'!$A$45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'paths_all (DHF revised)'!$B$45:$F$45</c:f>
              <c:numCache>
                <c:formatCode>0.00E+00</c:formatCode>
                <c:ptCount val="5"/>
                <c:pt idx="0">
                  <c:v>416036100000</c:v>
                </c:pt>
                <c:pt idx="1">
                  <c:v>385188300000</c:v>
                </c:pt>
                <c:pt idx="2">
                  <c:v>376926700000</c:v>
                </c:pt>
                <c:pt idx="3">
                  <c:v>391410300000</c:v>
                </c:pt>
                <c:pt idx="4">
                  <c:v>394900000000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06-470C-BFC4-A041E52043AA}"/>
            </c:ext>
          </c:extLst>
        </c:ser>
        <c:ser>
          <c:idx val="4"/>
          <c:order val="2"/>
          <c:tx>
            <c:strRef>
              <c:f>'paths_all (DHF revised)'!$A$47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val>
            <c:numRef>
              <c:f>'paths_all (DHF revised)'!$B$47:$F$47</c:f>
              <c:numCache>
                <c:formatCode>0.00E+00</c:formatCode>
                <c:ptCount val="5"/>
                <c:pt idx="0">
                  <c:v>141657670000</c:v>
                </c:pt>
                <c:pt idx="1">
                  <c:v>78630189000</c:v>
                </c:pt>
                <c:pt idx="2">
                  <c:v>40420460000</c:v>
                </c:pt>
                <c:pt idx="3">
                  <c:v>21908120000</c:v>
                </c:pt>
                <c:pt idx="4">
                  <c:v>4289400000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06-470C-BFC4-A041E52043AA}"/>
            </c:ext>
          </c:extLst>
        </c:ser>
        <c:ser>
          <c:idx val="1"/>
          <c:order val="3"/>
          <c:tx>
            <c:strRef>
              <c:f>'paths_all (DHF revised)'!$A$44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val>
            <c:numRef>
              <c:f>'paths_all (DHF revised)'!$B$44:$F$44</c:f>
              <c:numCache>
                <c:formatCode>0.00E+00</c:formatCode>
                <c:ptCount val="5"/>
                <c:pt idx="0">
                  <c:v>922214000000</c:v>
                </c:pt>
                <c:pt idx="1">
                  <c:v>3332860000000</c:v>
                </c:pt>
                <c:pt idx="2">
                  <c:v>5040020000000</c:v>
                </c:pt>
                <c:pt idx="3">
                  <c:v>5001570000000</c:v>
                </c:pt>
                <c:pt idx="4">
                  <c:v>5030000000000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06-470C-BFC4-A041E52043AA}"/>
            </c:ext>
          </c:extLst>
        </c:ser>
        <c:ser>
          <c:idx val="3"/>
          <c:order val="4"/>
          <c:tx>
            <c:strRef>
              <c:f>'paths_all (DHF revised)'!$A$46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val>
            <c:numRef>
              <c:f>'paths_all (DHF revised)'!$B$46:$F$46</c:f>
              <c:numCache>
                <c:formatCode>0.00E+00</c:formatCode>
                <c:ptCount val="5"/>
                <c:pt idx="0">
                  <c:v>1992430968280.6475</c:v>
                </c:pt>
                <c:pt idx="1">
                  <c:v>1962543119659.3552</c:v>
                </c:pt>
                <c:pt idx="2">
                  <c:v>2564258648011.3809</c:v>
                </c:pt>
                <c:pt idx="3">
                  <c:v>2739904679091.4365</c:v>
                </c:pt>
                <c:pt idx="4">
                  <c:v>1275749162062.405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06-470C-BFC4-A041E52043AA}"/>
            </c:ext>
          </c:extLst>
        </c:ser>
        <c:ser>
          <c:idx val="7"/>
          <c:order val="5"/>
          <c:tx>
            <c:strRef>
              <c:f>'paths_all (DHF revised)'!$A$49</c:f>
              <c:strCache>
                <c:ptCount val="1"/>
                <c:pt idx="0">
                  <c:v>Higher_gen_C/10</c:v>
                </c:pt>
              </c:strCache>
            </c:strRef>
          </c:tx>
          <c:spPr>
            <a:pattFill prst="dkDnDiag">
              <a:fgClr>
                <a:srgbClr val="FF0000"/>
              </a:fgClr>
              <a:bgClr>
                <a:srgbClr val="CCCC00"/>
              </a:bgClr>
            </a:pattFill>
            <a:ln w="25400">
              <a:noFill/>
            </a:ln>
            <a:effectLst/>
          </c:spPr>
          <c:invertIfNegative val="0"/>
          <c:val>
            <c:numRef>
              <c:f>'paths_all (DHF revised)'!$B$49:$F$49</c:f>
              <c:numCache>
                <c:formatCode>0.00E+00</c:formatCode>
                <c:ptCount val="5"/>
                <c:pt idx="0">
                  <c:v>4416050000000</c:v>
                </c:pt>
                <c:pt idx="1">
                  <c:v>4869080000000</c:v>
                </c:pt>
                <c:pt idx="2">
                  <c:v>4876780000000</c:v>
                </c:pt>
                <c:pt idx="3">
                  <c:v>4893620000000</c:v>
                </c:pt>
                <c:pt idx="4">
                  <c:v>5300000000000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06-470C-BFC4-A041E5204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6"/>
          <c:tx>
            <c:strRef>
              <c:f>'paths_all (DHF revised)'!$A$55</c:f>
              <c:strCache>
                <c:ptCount val="1"/>
                <c:pt idx="0">
                  <c:v>measured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revised)'!$B$55:$F$55</c:f>
              <c:numCache>
                <c:formatCode>General</c:formatCode>
                <c:ptCount val="5"/>
                <c:pt idx="0">
                  <c:v>0.64232</c:v>
                </c:pt>
                <c:pt idx="1">
                  <c:v>0.44391999999999998</c:v>
                </c:pt>
                <c:pt idx="2">
                  <c:v>0.20211999999999999</c:v>
                </c:pt>
                <c:pt idx="3">
                  <c:v>0.20211999999999999</c:v>
                </c:pt>
                <c:pt idx="4">
                  <c:v>0.13764000000000001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B06-470C-BFC4-A041E52043AA}"/>
            </c:ext>
          </c:extLst>
        </c:ser>
        <c:ser>
          <c:idx val="6"/>
          <c:order val="7"/>
          <c:tx>
            <c:strRef>
              <c:f>'paths_all (DHF revised)'!$A$53</c:f>
              <c:strCache>
                <c:ptCount val="1"/>
                <c:pt idx="0">
                  <c:v>modeled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revised)'!$B$53:$F$53</c:f>
              <c:numCache>
                <c:formatCode>0.00</c:formatCode>
                <c:ptCount val="5"/>
                <c:pt idx="0">
                  <c:v>0.72942836236195574</c:v>
                </c:pt>
                <c:pt idx="1">
                  <c:v>0.53148870153894512</c:v>
                </c:pt>
                <c:pt idx="2">
                  <c:v>0.34472730460496098</c:v>
                </c:pt>
                <c:pt idx="3">
                  <c:v>0.23390827012737758</c:v>
                </c:pt>
                <c:pt idx="4">
                  <c:v>0.14188862800458862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B06-470C-BFC4-A041E5204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887823"/>
        <c:axId val="149689073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88305694086529862"/>
          <c:h val="0.18285266118658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decan-1-ol + OH branching ratios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4DA-4A7E-969F-743D0EF97B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4DA-4A7E-969F-743D0EF97BA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4DA-4A7E-969F-743D0EF97BA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4DA-4A7E-969F-743D0EF97BA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4DA-4A7E-969F-743D0EF97BA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4DA-4A7E-969F-743D0EF97BA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4DA-4A7E-969F-743D0EF97BA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4DA-4A7E-969F-743D0EF97BA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4DA-4A7E-969F-743D0EF97BA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4DA-4A7E-969F-743D0EF97BA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4DA-4A7E-969F-743D0EF97B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'BR1'!$A$3:$B$13</c:f>
              <c:multiLvlStrCache>
                <c:ptCount val="11"/>
                <c:lvl>
                  <c:pt idx="0">
                    <c:v>REAC</c:v>
                  </c:pt>
                  <c:pt idx="1">
                    <c:v>RO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</c:lvl>
              </c:multiLvlStrCache>
            </c:multiLvlStrRef>
          </c:cat>
          <c:val>
            <c:numRef>
              <c:f>'BR1'!$I$3:$I$13</c:f>
              <c:numCache>
                <c:formatCode>0.0%</c:formatCode>
                <c:ptCount val="11"/>
                <c:pt idx="0">
                  <c:v>0.22639640595705543</c:v>
                </c:pt>
                <c:pt idx="1">
                  <c:v>8.2363484146355855E-3</c:v>
                </c:pt>
                <c:pt idx="2">
                  <c:v>0.19821477000719281</c:v>
                </c:pt>
                <c:pt idx="3">
                  <c:v>8.259931373589445E-2</c:v>
                </c:pt>
                <c:pt idx="4">
                  <c:v>8.259931373589445E-2</c:v>
                </c:pt>
                <c:pt idx="5">
                  <c:v>8.259931373589445E-2</c:v>
                </c:pt>
                <c:pt idx="6">
                  <c:v>8.259931373589445E-2</c:v>
                </c:pt>
                <c:pt idx="7">
                  <c:v>8.259931373589445E-2</c:v>
                </c:pt>
                <c:pt idx="8">
                  <c:v>8.259931373589445E-2</c:v>
                </c:pt>
                <c:pt idx="9">
                  <c:v>6.119777848526655E-2</c:v>
                </c:pt>
                <c:pt idx="10">
                  <c:v>1.035881472048298E-2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4DA-4A7E-969F-743D0EF97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2g DHF @ max SOA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'paths_all (DHF revised)'!$A$48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'paths_all (DHF revised)'!$B$28:$F$28</c:f>
              <c:numCache>
                <c:formatCode>0.00E+00</c:formatCode>
                <c:ptCount val="5"/>
                <c:pt idx="0">
                  <c:v>863489471803.4679</c:v>
                </c:pt>
                <c:pt idx="1">
                  <c:v>887537839405.92944</c:v>
                </c:pt>
                <c:pt idx="2">
                  <c:v>834232539063.47107</c:v>
                </c:pt>
                <c:pt idx="3">
                  <c:v>987937300055.23462</c:v>
                </c:pt>
                <c:pt idx="4">
                  <c:v>1215683809570.957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83-4C19-82FA-10B5AAC05F27}"/>
            </c:ext>
          </c:extLst>
        </c:ser>
        <c:ser>
          <c:idx val="2"/>
          <c:order val="1"/>
          <c:tx>
            <c:strRef>
              <c:f>'paths_all (DHF revised)'!$A$45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'paths_all (DHF revised)'!$B$25:$F$25</c:f>
              <c:numCache>
                <c:formatCode>0.00E+00</c:formatCode>
                <c:ptCount val="5"/>
                <c:pt idx="0">
                  <c:v>335050250000</c:v>
                </c:pt>
                <c:pt idx="1">
                  <c:v>302469300000</c:v>
                </c:pt>
                <c:pt idx="2">
                  <c:v>314461000000</c:v>
                </c:pt>
                <c:pt idx="3">
                  <c:v>355817700000</c:v>
                </c:pt>
                <c:pt idx="4">
                  <c:v>399700000000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83-4C19-82FA-10B5AAC05F27}"/>
            </c:ext>
          </c:extLst>
        </c:ser>
        <c:ser>
          <c:idx val="4"/>
          <c:order val="2"/>
          <c:tx>
            <c:strRef>
              <c:f>'paths_all (DHF revised)'!$A$47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val>
            <c:numRef>
              <c:f>'paths_all (DHF revised)'!$B$27:$F$27</c:f>
              <c:numCache>
                <c:formatCode>0.00E+00</c:formatCode>
                <c:ptCount val="5"/>
                <c:pt idx="0">
                  <c:v>209304010000</c:v>
                </c:pt>
                <c:pt idx="1">
                  <c:v>124814923000</c:v>
                </c:pt>
                <c:pt idx="2">
                  <c:v>70537653000</c:v>
                </c:pt>
                <c:pt idx="3">
                  <c:v>39444447000</c:v>
                </c:pt>
                <c:pt idx="4">
                  <c:v>6920900000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83-4C19-82FA-10B5AAC05F27}"/>
            </c:ext>
          </c:extLst>
        </c:ser>
        <c:ser>
          <c:idx val="1"/>
          <c:order val="3"/>
          <c:tx>
            <c:strRef>
              <c:f>'paths_all (DHF revised)'!$A$44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val>
            <c:numRef>
              <c:f>'paths_all (DHF revised)'!$B$24:$F$24</c:f>
              <c:numCache>
                <c:formatCode>0.00E+00</c:formatCode>
                <c:ptCount val="5"/>
                <c:pt idx="0">
                  <c:v>1098100000000</c:v>
                </c:pt>
                <c:pt idx="1">
                  <c:v>3517550000000</c:v>
                </c:pt>
                <c:pt idx="2">
                  <c:v>5160500000000</c:v>
                </c:pt>
                <c:pt idx="3">
                  <c:v>5122800000000</c:v>
                </c:pt>
                <c:pt idx="4">
                  <c:v>5120000000000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83-4C19-82FA-10B5AAC05F27}"/>
            </c:ext>
          </c:extLst>
        </c:ser>
        <c:ser>
          <c:idx val="3"/>
          <c:order val="4"/>
          <c:tx>
            <c:strRef>
              <c:f>'paths_all (DHF revised)'!$A$46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val>
            <c:numRef>
              <c:f>'paths_all (DHF revised)'!$B$26:$F$26</c:f>
              <c:numCache>
                <c:formatCode>0.00E+00</c:formatCode>
                <c:ptCount val="5"/>
                <c:pt idx="0">
                  <c:v>1650739535099.9226</c:v>
                </c:pt>
                <c:pt idx="1">
                  <c:v>1843219390774.2258</c:v>
                </c:pt>
                <c:pt idx="2">
                  <c:v>2780697574728.2808</c:v>
                </c:pt>
                <c:pt idx="3">
                  <c:v>3679198181736.8936</c:v>
                </c:pt>
                <c:pt idx="4">
                  <c:v>1648734800094.1938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83-4C19-82FA-10B5AAC05F27}"/>
            </c:ext>
          </c:extLst>
        </c:ser>
        <c:ser>
          <c:idx val="7"/>
          <c:order val="5"/>
          <c:tx>
            <c:strRef>
              <c:f>'paths_all (DHF revised)'!$A$29</c:f>
              <c:strCache>
                <c:ptCount val="1"/>
                <c:pt idx="0">
                  <c:v>Higher_gen_C/10</c:v>
                </c:pt>
              </c:strCache>
            </c:strRef>
          </c:tx>
          <c:spPr>
            <a:pattFill prst="dkDnDiag">
              <a:fgClr>
                <a:srgbClr val="FF0000"/>
              </a:fgClr>
              <a:bgClr>
                <a:srgbClr val="CCCC00"/>
              </a:bgClr>
            </a:pattFill>
            <a:ln w="25400">
              <a:noFill/>
            </a:ln>
            <a:effectLst/>
          </c:spPr>
          <c:invertIfNegative val="0"/>
          <c:val>
            <c:numRef>
              <c:f>'paths_all (DHF revised)'!$B$29:$F$29</c:f>
              <c:numCache>
                <c:formatCode>0.00E+00</c:formatCode>
                <c:ptCount val="5"/>
                <c:pt idx="0">
                  <c:v>1350980000000</c:v>
                </c:pt>
                <c:pt idx="1">
                  <c:v>1365590000000</c:v>
                </c:pt>
                <c:pt idx="2">
                  <c:v>1483900000000</c:v>
                </c:pt>
                <c:pt idx="3">
                  <c:v>1603880000000</c:v>
                </c:pt>
                <c:pt idx="4">
                  <c:v>2000000000000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83-4C19-82FA-10B5AAC05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6"/>
          <c:tx>
            <c:strRef>
              <c:f>'paths_all (DHF revised)'!$A$55</c:f>
              <c:strCache>
                <c:ptCount val="1"/>
                <c:pt idx="0">
                  <c:v>measured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revised)'!$B$55:$F$55</c:f>
              <c:numCache>
                <c:formatCode>General</c:formatCode>
                <c:ptCount val="5"/>
                <c:pt idx="0">
                  <c:v>0.64232</c:v>
                </c:pt>
                <c:pt idx="1">
                  <c:v>0.44391999999999998</c:v>
                </c:pt>
                <c:pt idx="2">
                  <c:v>0.20211999999999999</c:v>
                </c:pt>
                <c:pt idx="3">
                  <c:v>0.20211999999999999</c:v>
                </c:pt>
                <c:pt idx="4">
                  <c:v>0.13764000000000001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583-4C19-82FA-10B5AAC05F27}"/>
            </c:ext>
          </c:extLst>
        </c:ser>
        <c:ser>
          <c:idx val="6"/>
          <c:order val="7"/>
          <c:tx>
            <c:strRef>
              <c:f>'paths_all (DHF revised)'!$A$53</c:f>
              <c:strCache>
                <c:ptCount val="1"/>
                <c:pt idx="0">
                  <c:v>modeled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revised)'!$B$53:$F$53</c:f>
              <c:numCache>
                <c:formatCode>0.00</c:formatCode>
                <c:ptCount val="5"/>
                <c:pt idx="0">
                  <c:v>0.72942836236195574</c:v>
                </c:pt>
                <c:pt idx="1">
                  <c:v>0.53148870153894512</c:v>
                </c:pt>
                <c:pt idx="2">
                  <c:v>0.34472730460496098</c:v>
                </c:pt>
                <c:pt idx="3">
                  <c:v>0.23390827012737758</c:v>
                </c:pt>
                <c:pt idx="4">
                  <c:v>0.14188862800458862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583-4C19-82FA-10B5AAC05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887823"/>
        <c:axId val="149689073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88305694086529862"/>
          <c:h val="0.18285266118658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1-generation simulation @ 60 m</a:t>
            </a:r>
          </a:p>
          <a:p>
            <a:pPr>
              <a:defRPr/>
            </a:pPr>
            <a:r>
              <a:rPr lang="en-US"/>
              <a:t>(gas phase only)</a:t>
            </a:r>
          </a:p>
        </c:rich>
      </c:tx>
      <c:layout>
        <c:manualLayout>
          <c:xMode val="edge"/>
          <c:yMode val="edge"/>
          <c:x val="0.1814704264694068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'paths_all (DHF revised)'!$A$8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'paths_all (DHF revised)'!$B$8:$F$8</c:f>
              <c:numCache>
                <c:formatCode>0.00E+00</c:formatCode>
                <c:ptCount val="5"/>
                <c:pt idx="0">
                  <c:v>954183252457.94995</c:v>
                </c:pt>
                <c:pt idx="1">
                  <c:v>1006977063137.592</c:v>
                </c:pt>
                <c:pt idx="2">
                  <c:v>1082604768379.7</c:v>
                </c:pt>
                <c:pt idx="3">
                  <c:v>816810225880</c:v>
                </c:pt>
                <c:pt idx="4">
                  <c:v>1722167613024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D1-41D1-908B-2C4F449497B6}"/>
            </c:ext>
          </c:extLst>
        </c:ser>
        <c:ser>
          <c:idx val="2"/>
          <c:order val="1"/>
          <c:tx>
            <c:strRef>
              <c:f>'paths_all (DHF revised)'!$A$5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  <a:effectLst/>
          </c:spPr>
          <c:invertIfNegative val="0"/>
          <c:val>
            <c:numRef>
              <c:f>'paths_all (DHF revised)'!$B$5:$F$5</c:f>
              <c:numCache>
                <c:formatCode>0.00E+00</c:formatCode>
                <c:ptCount val="5"/>
                <c:pt idx="0">
                  <c:v>529112890000</c:v>
                </c:pt>
                <c:pt idx="1">
                  <c:v>603758400000</c:v>
                </c:pt>
                <c:pt idx="2">
                  <c:v>597147100000</c:v>
                </c:pt>
                <c:pt idx="3">
                  <c:v>672427500000</c:v>
                </c:pt>
                <c:pt idx="4">
                  <c:v>681775600000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1-41D1-908B-2C4F449497B6}"/>
            </c:ext>
          </c:extLst>
        </c:ser>
        <c:ser>
          <c:idx val="4"/>
          <c:order val="2"/>
          <c:tx>
            <c:strRef>
              <c:f>'paths_all (DHF revised)'!$A$7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val>
            <c:numRef>
              <c:f>'paths_all (DHF revised)'!$B$7:$F$7</c:f>
              <c:numCache>
                <c:formatCode>0.00E+00</c:formatCode>
                <c:ptCount val="5"/>
                <c:pt idx="0">
                  <c:v>1525920100000</c:v>
                </c:pt>
                <c:pt idx="1">
                  <c:v>2001744000000</c:v>
                </c:pt>
                <c:pt idx="2">
                  <c:v>819466200000</c:v>
                </c:pt>
                <c:pt idx="3">
                  <c:v>1044425000000</c:v>
                </c:pt>
                <c:pt idx="4">
                  <c:v>196591000000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D1-41D1-908B-2C4F449497B6}"/>
            </c:ext>
          </c:extLst>
        </c:ser>
        <c:ser>
          <c:idx val="1"/>
          <c:order val="3"/>
          <c:tx>
            <c:strRef>
              <c:f>'paths_all (DHF revised)'!$A$4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val>
            <c:numRef>
              <c:f>'paths_all (DHF revised)'!$B$4:$F$4</c:f>
              <c:numCache>
                <c:formatCode>0.00E+00</c:formatCode>
                <c:ptCount val="5"/>
                <c:pt idx="0">
                  <c:v>3686600000000</c:v>
                </c:pt>
                <c:pt idx="1">
                  <c:v>6813050000000</c:v>
                </c:pt>
                <c:pt idx="2">
                  <c:v>8327390000000</c:v>
                </c:pt>
                <c:pt idx="3">
                  <c:v>8267540000000</c:v>
                </c:pt>
                <c:pt idx="4">
                  <c:v>8284870000000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D1-41D1-908B-2C4F449497B6}"/>
            </c:ext>
          </c:extLst>
        </c:ser>
        <c:ser>
          <c:idx val="3"/>
          <c:order val="4"/>
          <c:tx>
            <c:strRef>
              <c:f>'paths_all (DHF revised)'!$A$6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val>
            <c:numRef>
              <c:f>'paths_all (DHF revised)'!$B$6:$F$6</c:f>
              <c:numCache>
                <c:formatCode>0.00E+00</c:formatCode>
                <c:ptCount val="5"/>
                <c:pt idx="0">
                  <c:v>2532743712792.1001</c:v>
                </c:pt>
                <c:pt idx="1">
                  <c:v>3583018153777</c:v>
                </c:pt>
                <c:pt idx="2">
                  <c:v>5060947416000</c:v>
                </c:pt>
                <c:pt idx="3">
                  <c:v>6285808618469.2002</c:v>
                </c:pt>
                <c:pt idx="4">
                  <c:v>10479764023387.783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1-41D1-908B-2C4F44949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5"/>
          <c:tx>
            <c:strRef>
              <c:f>'paths_all (DHF revised)'!$A$15</c:f>
              <c:strCache>
                <c:ptCount val="1"/>
                <c:pt idx="0">
                  <c:v>measured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revised)'!$B$15:$F$15</c:f>
              <c:numCache>
                <c:formatCode>0.00</c:formatCode>
                <c:ptCount val="5"/>
                <c:pt idx="0">
                  <c:v>0.64232</c:v>
                </c:pt>
                <c:pt idx="1">
                  <c:v>0.44391999999999998</c:v>
                </c:pt>
                <c:pt idx="2">
                  <c:v>0.20211999999999999</c:v>
                </c:pt>
                <c:pt idx="3">
                  <c:v>0.20211999999999999</c:v>
                </c:pt>
                <c:pt idx="4">
                  <c:v>0.13764000000000001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D1-41D1-908B-2C4F449497B6}"/>
            </c:ext>
          </c:extLst>
        </c:ser>
        <c:ser>
          <c:idx val="6"/>
          <c:order val="6"/>
          <c:tx>
            <c:strRef>
              <c:f>'paths_all (DHF revised)'!$A$13</c:f>
              <c:strCache>
                <c:ptCount val="1"/>
                <c:pt idx="0">
                  <c:v>modeled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revised)'!$B$13:$F$13</c:f>
              <c:numCache>
                <c:formatCode>0.00</c:formatCode>
                <c:ptCount val="5"/>
                <c:pt idx="0">
                  <c:v>0.55830342711138503</c:v>
                </c:pt>
                <c:pt idx="1">
                  <c:v>0.32585524193071841</c:v>
                </c:pt>
                <c:pt idx="2">
                  <c:v>0.24616215092214236</c:v>
                </c:pt>
                <c:pt idx="3">
                  <c:v>0.12475291689214259</c:v>
                </c:pt>
                <c:pt idx="4">
                  <c:v>0.12876068141563024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2D1-41D1-908B-2C4F44949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887823"/>
        <c:axId val="149689073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88305694086529862"/>
          <c:h val="0.18285266118658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2g DHF @ max SOA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'paths_all (DHF revised)'!$A$48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'paths_all (DHF revised)'!$B$28:$F$28</c:f>
              <c:numCache>
                <c:formatCode>0.00E+00</c:formatCode>
                <c:ptCount val="5"/>
                <c:pt idx="0">
                  <c:v>863489471803.4679</c:v>
                </c:pt>
                <c:pt idx="1">
                  <c:v>887537839405.92944</c:v>
                </c:pt>
                <c:pt idx="2">
                  <c:v>834232539063.47107</c:v>
                </c:pt>
                <c:pt idx="3">
                  <c:v>987937300055.23462</c:v>
                </c:pt>
                <c:pt idx="4">
                  <c:v>1215683809570.957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DB-44AD-BFA4-C560C91C54A2}"/>
            </c:ext>
          </c:extLst>
        </c:ser>
        <c:ser>
          <c:idx val="2"/>
          <c:order val="1"/>
          <c:tx>
            <c:strRef>
              <c:f>'paths_all (DHF revised)'!$A$45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'paths_all (DHF revised)'!$B$25:$F$25</c:f>
              <c:numCache>
                <c:formatCode>0.00E+00</c:formatCode>
                <c:ptCount val="5"/>
                <c:pt idx="0">
                  <c:v>335050250000</c:v>
                </c:pt>
                <c:pt idx="1">
                  <c:v>302469300000</c:v>
                </c:pt>
                <c:pt idx="2">
                  <c:v>314461000000</c:v>
                </c:pt>
                <c:pt idx="3">
                  <c:v>355817700000</c:v>
                </c:pt>
                <c:pt idx="4">
                  <c:v>399700000000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B-44AD-BFA4-C560C91C54A2}"/>
            </c:ext>
          </c:extLst>
        </c:ser>
        <c:ser>
          <c:idx val="4"/>
          <c:order val="2"/>
          <c:tx>
            <c:strRef>
              <c:f>'paths_all (DHF revised)'!$A$47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val>
            <c:numRef>
              <c:f>'paths_all (DHF revised)'!$B$27:$F$27</c:f>
              <c:numCache>
                <c:formatCode>0.00E+00</c:formatCode>
                <c:ptCount val="5"/>
                <c:pt idx="0">
                  <c:v>209304010000</c:v>
                </c:pt>
                <c:pt idx="1">
                  <c:v>124814923000</c:v>
                </c:pt>
                <c:pt idx="2">
                  <c:v>70537653000</c:v>
                </c:pt>
                <c:pt idx="3">
                  <c:v>39444447000</c:v>
                </c:pt>
                <c:pt idx="4">
                  <c:v>6920900000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DB-44AD-BFA4-C560C91C54A2}"/>
            </c:ext>
          </c:extLst>
        </c:ser>
        <c:ser>
          <c:idx val="1"/>
          <c:order val="3"/>
          <c:tx>
            <c:strRef>
              <c:f>'paths_all (DHF revised)'!$A$44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val>
            <c:numRef>
              <c:f>'paths_all (DHF revised)'!$B$24:$F$24</c:f>
              <c:numCache>
                <c:formatCode>0.00E+00</c:formatCode>
                <c:ptCount val="5"/>
                <c:pt idx="0">
                  <c:v>1098100000000</c:v>
                </c:pt>
                <c:pt idx="1">
                  <c:v>3517550000000</c:v>
                </c:pt>
                <c:pt idx="2">
                  <c:v>5160500000000</c:v>
                </c:pt>
                <c:pt idx="3">
                  <c:v>5122800000000</c:v>
                </c:pt>
                <c:pt idx="4">
                  <c:v>5120000000000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DB-44AD-BFA4-C560C91C54A2}"/>
            </c:ext>
          </c:extLst>
        </c:ser>
        <c:ser>
          <c:idx val="3"/>
          <c:order val="4"/>
          <c:tx>
            <c:strRef>
              <c:f>'paths_all (DHF revised)'!$A$46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val>
            <c:numRef>
              <c:f>'paths_all (DHF revised)'!$B$26:$F$26</c:f>
              <c:numCache>
                <c:formatCode>0.00E+00</c:formatCode>
                <c:ptCount val="5"/>
                <c:pt idx="0">
                  <c:v>1650739535099.9226</c:v>
                </c:pt>
                <c:pt idx="1">
                  <c:v>1843219390774.2258</c:v>
                </c:pt>
                <c:pt idx="2">
                  <c:v>2780697574728.2808</c:v>
                </c:pt>
                <c:pt idx="3">
                  <c:v>3679198181736.8936</c:v>
                </c:pt>
                <c:pt idx="4">
                  <c:v>1648734800094.1938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DB-44AD-BFA4-C560C91C5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5"/>
          <c:tx>
            <c:strRef>
              <c:f>'paths_all (DHF revised)'!$A$55</c:f>
              <c:strCache>
                <c:ptCount val="1"/>
                <c:pt idx="0">
                  <c:v>measured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revised)'!$B$55:$F$55</c:f>
              <c:numCache>
                <c:formatCode>General</c:formatCode>
                <c:ptCount val="5"/>
                <c:pt idx="0">
                  <c:v>0.64232</c:v>
                </c:pt>
                <c:pt idx="1">
                  <c:v>0.44391999999999998</c:v>
                </c:pt>
                <c:pt idx="2">
                  <c:v>0.20211999999999999</c:v>
                </c:pt>
                <c:pt idx="3">
                  <c:v>0.20211999999999999</c:v>
                </c:pt>
                <c:pt idx="4">
                  <c:v>0.13764000000000001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7DB-44AD-BFA4-C560C91C54A2}"/>
            </c:ext>
          </c:extLst>
        </c:ser>
        <c:ser>
          <c:idx val="6"/>
          <c:order val="6"/>
          <c:tx>
            <c:strRef>
              <c:f>'paths_all (DHF revised)'!$A$53</c:f>
              <c:strCache>
                <c:ptCount val="1"/>
                <c:pt idx="0">
                  <c:v>modeled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revised)'!$B$53:$F$53</c:f>
              <c:numCache>
                <c:formatCode>0.00</c:formatCode>
                <c:ptCount val="5"/>
                <c:pt idx="0">
                  <c:v>0.72942836236195574</c:v>
                </c:pt>
                <c:pt idx="1">
                  <c:v>0.53148870153894512</c:v>
                </c:pt>
                <c:pt idx="2">
                  <c:v>0.34472730460496098</c:v>
                </c:pt>
                <c:pt idx="3">
                  <c:v>0.23390827012737758</c:v>
                </c:pt>
                <c:pt idx="4">
                  <c:v>0.14188862800458862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7DB-44AD-BFA4-C560C91C5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887823"/>
        <c:axId val="149689073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88305694086529862"/>
          <c:h val="0.18285266118658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2g DHF @ 60 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'paths_all (DHF revised)'!$A$48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'paths_all (DHF revised)'!$B$48:$F$48</c:f>
              <c:numCache>
                <c:formatCode>0.00E+00</c:formatCode>
                <c:ptCount val="5"/>
                <c:pt idx="0">
                  <c:v>1626547561215.251</c:v>
                </c:pt>
                <c:pt idx="1">
                  <c:v>1896264132358.9397</c:v>
                </c:pt>
                <c:pt idx="2">
                  <c:v>1644622133381.4158</c:v>
                </c:pt>
                <c:pt idx="3">
                  <c:v>1680702488166.9133</c:v>
                </c:pt>
                <c:pt idx="4">
                  <c:v>2065207153488.3027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59-4143-826D-D28FCEB8B953}"/>
            </c:ext>
          </c:extLst>
        </c:ser>
        <c:ser>
          <c:idx val="2"/>
          <c:order val="1"/>
          <c:tx>
            <c:strRef>
              <c:f>'paths_all (DHF revised)'!$A$45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'paths_all (DHF revised)'!$B$45:$F$45</c:f>
              <c:numCache>
                <c:formatCode>0.00E+00</c:formatCode>
                <c:ptCount val="5"/>
                <c:pt idx="0">
                  <c:v>416036100000</c:v>
                </c:pt>
                <c:pt idx="1">
                  <c:v>385188300000</c:v>
                </c:pt>
                <c:pt idx="2">
                  <c:v>376926700000</c:v>
                </c:pt>
                <c:pt idx="3">
                  <c:v>391410300000</c:v>
                </c:pt>
                <c:pt idx="4">
                  <c:v>394900000000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59-4143-826D-D28FCEB8B953}"/>
            </c:ext>
          </c:extLst>
        </c:ser>
        <c:ser>
          <c:idx val="4"/>
          <c:order val="2"/>
          <c:tx>
            <c:strRef>
              <c:f>'paths_all (DHF revised)'!$A$47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val>
            <c:numRef>
              <c:f>'paths_all (DHF revised)'!$B$47:$F$47</c:f>
              <c:numCache>
                <c:formatCode>0.00E+00</c:formatCode>
                <c:ptCount val="5"/>
                <c:pt idx="0">
                  <c:v>141657670000</c:v>
                </c:pt>
                <c:pt idx="1">
                  <c:v>78630189000</c:v>
                </c:pt>
                <c:pt idx="2">
                  <c:v>40420460000</c:v>
                </c:pt>
                <c:pt idx="3">
                  <c:v>21908120000</c:v>
                </c:pt>
                <c:pt idx="4">
                  <c:v>4289400000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59-4143-826D-D28FCEB8B953}"/>
            </c:ext>
          </c:extLst>
        </c:ser>
        <c:ser>
          <c:idx val="1"/>
          <c:order val="3"/>
          <c:tx>
            <c:strRef>
              <c:f>'paths_all (DHF revised)'!$A$44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val>
            <c:numRef>
              <c:f>'paths_all (DHF revised)'!$B$44:$F$44</c:f>
              <c:numCache>
                <c:formatCode>0.00E+00</c:formatCode>
                <c:ptCount val="5"/>
                <c:pt idx="0">
                  <c:v>922214000000</c:v>
                </c:pt>
                <c:pt idx="1">
                  <c:v>3332860000000</c:v>
                </c:pt>
                <c:pt idx="2">
                  <c:v>5040020000000</c:v>
                </c:pt>
                <c:pt idx="3">
                  <c:v>5001570000000</c:v>
                </c:pt>
                <c:pt idx="4">
                  <c:v>5030000000000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59-4143-826D-D28FCEB8B953}"/>
            </c:ext>
          </c:extLst>
        </c:ser>
        <c:ser>
          <c:idx val="3"/>
          <c:order val="4"/>
          <c:tx>
            <c:strRef>
              <c:f>'paths_all (DHF revised)'!$A$46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val>
            <c:numRef>
              <c:f>'paths_all (DHF revised)'!$B$46:$F$46</c:f>
              <c:numCache>
                <c:formatCode>0.00E+00</c:formatCode>
                <c:ptCount val="5"/>
                <c:pt idx="0">
                  <c:v>1992430968280.6475</c:v>
                </c:pt>
                <c:pt idx="1">
                  <c:v>1962543119659.3552</c:v>
                </c:pt>
                <c:pt idx="2">
                  <c:v>2564258648011.3809</c:v>
                </c:pt>
                <c:pt idx="3">
                  <c:v>2739904679091.4365</c:v>
                </c:pt>
                <c:pt idx="4">
                  <c:v>1275749162062.405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59-4143-826D-D28FCEB8B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5"/>
          <c:tx>
            <c:strRef>
              <c:f>'paths_all (DHF revised)'!$A$55</c:f>
              <c:strCache>
                <c:ptCount val="1"/>
                <c:pt idx="0">
                  <c:v>measured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revised)'!$B$55:$F$55</c:f>
              <c:numCache>
                <c:formatCode>General</c:formatCode>
                <c:ptCount val="5"/>
                <c:pt idx="0">
                  <c:v>0.64232</c:v>
                </c:pt>
                <c:pt idx="1">
                  <c:v>0.44391999999999998</c:v>
                </c:pt>
                <c:pt idx="2">
                  <c:v>0.20211999999999999</c:v>
                </c:pt>
                <c:pt idx="3">
                  <c:v>0.20211999999999999</c:v>
                </c:pt>
                <c:pt idx="4">
                  <c:v>0.13764000000000001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559-4143-826D-D28FCEB8B953}"/>
            </c:ext>
          </c:extLst>
        </c:ser>
        <c:ser>
          <c:idx val="6"/>
          <c:order val="6"/>
          <c:tx>
            <c:strRef>
              <c:f>'paths_all (DHF revised)'!$A$53</c:f>
              <c:strCache>
                <c:ptCount val="1"/>
                <c:pt idx="0">
                  <c:v>modeled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revised)'!$B$53:$F$53</c:f>
              <c:numCache>
                <c:formatCode>0.00</c:formatCode>
                <c:ptCount val="5"/>
                <c:pt idx="0">
                  <c:v>0.72942836236195574</c:v>
                </c:pt>
                <c:pt idx="1">
                  <c:v>0.53148870153894512</c:v>
                </c:pt>
                <c:pt idx="2">
                  <c:v>0.34472730460496098</c:v>
                </c:pt>
                <c:pt idx="3">
                  <c:v>0.23390827012737758</c:v>
                </c:pt>
                <c:pt idx="4">
                  <c:v>0.14188862800458862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559-4143-826D-D28FCEB8B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887823"/>
        <c:axId val="149689073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88305694086529862"/>
          <c:h val="0.18285266118658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1-generation</a:t>
            </a:r>
            <a:r>
              <a:rPr lang="en-US" baseline="0"/>
              <a:t> simulation</a:t>
            </a:r>
            <a:r>
              <a:rPr lang="en-US"/>
              <a:t>@ 60 m</a:t>
            </a:r>
          </a:p>
          <a:p>
            <a:pPr>
              <a:defRPr/>
            </a:pPr>
            <a:r>
              <a:rPr lang="en-US"/>
              <a:t>(all phases)</a:t>
            </a:r>
          </a:p>
        </c:rich>
      </c:tx>
      <c:layout>
        <c:manualLayout>
          <c:xMode val="edge"/>
          <c:yMode val="edge"/>
          <c:x val="0.1749301165308136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'paths_all (DHF revised)'!$A$8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'paths_all (DHF revised)'!$AB$8:$AF$8</c:f>
              <c:numCache>
                <c:formatCode>0.00E+00</c:formatCode>
                <c:ptCount val="5"/>
                <c:pt idx="0">
                  <c:v>7064842995882.2949</c:v>
                </c:pt>
                <c:pt idx="1">
                  <c:v>3420489291789.1392</c:v>
                </c:pt>
                <c:pt idx="2">
                  <c:v>2806184005784.1582</c:v>
                </c:pt>
                <c:pt idx="3">
                  <c:v>1590467313354.6599</c:v>
                </c:pt>
                <c:pt idx="4">
                  <c:v>2104618291434.3301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0E-4910-B1EA-F010CF8D9E24}"/>
            </c:ext>
          </c:extLst>
        </c:ser>
        <c:ser>
          <c:idx val="2"/>
          <c:order val="1"/>
          <c:tx>
            <c:strRef>
              <c:f>'paths_all (DHF revised)'!$A$5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'paths_all (DHF revised)'!$AB$5:$AF$5</c:f>
              <c:numCache>
                <c:formatCode>0.00E+00</c:formatCode>
                <c:ptCount val="5"/>
                <c:pt idx="0">
                  <c:v>1858902710000</c:v>
                </c:pt>
                <c:pt idx="1">
                  <c:v>1545557700000</c:v>
                </c:pt>
                <c:pt idx="2">
                  <c:v>1451131600000</c:v>
                </c:pt>
                <c:pt idx="3">
                  <c:v>1469993100000</c:v>
                </c:pt>
                <c:pt idx="4">
                  <c:v>1465898000000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0E-4910-B1EA-F010CF8D9E24}"/>
            </c:ext>
          </c:extLst>
        </c:ser>
        <c:ser>
          <c:idx val="4"/>
          <c:order val="2"/>
          <c:tx>
            <c:strRef>
              <c:f>'paths_all (DHF revised)'!$A$7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val>
            <c:numRef>
              <c:f>'paths_all (DHF revised)'!$AB$7:$AF$7</c:f>
              <c:numCache>
                <c:formatCode>0.00E+00</c:formatCode>
                <c:ptCount val="5"/>
                <c:pt idx="0">
                  <c:v>1981902230000</c:v>
                </c:pt>
                <c:pt idx="1">
                  <c:v>2522567460000</c:v>
                </c:pt>
                <c:pt idx="2">
                  <c:v>1070831337000</c:v>
                </c:pt>
                <c:pt idx="3">
                  <c:v>1300075960000</c:v>
                </c:pt>
                <c:pt idx="4">
                  <c:v>319051600000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0E-4910-B1EA-F010CF8D9E24}"/>
            </c:ext>
          </c:extLst>
        </c:ser>
        <c:ser>
          <c:idx val="1"/>
          <c:order val="3"/>
          <c:tx>
            <c:strRef>
              <c:f>'paths_all (DHF revised)'!$A$4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val>
            <c:numRef>
              <c:f>'paths_all (DHF revised)'!$AB$4:$AF$4</c:f>
              <c:numCache>
                <c:formatCode>0.00E+00</c:formatCode>
                <c:ptCount val="5"/>
                <c:pt idx="0">
                  <c:v>3711470010000</c:v>
                </c:pt>
                <c:pt idx="1">
                  <c:v>6829178810000</c:v>
                </c:pt>
                <c:pt idx="2">
                  <c:v>8346698260000</c:v>
                </c:pt>
                <c:pt idx="3">
                  <c:v>8285947717000</c:v>
                </c:pt>
                <c:pt idx="4">
                  <c:v>8303205772000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0E-4910-B1EA-F010CF8D9E24}"/>
            </c:ext>
          </c:extLst>
        </c:ser>
        <c:ser>
          <c:idx val="3"/>
          <c:order val="4"/>
          <c:tx>
            <c:strRef>
              <c:f>'paths_all (DHF revised)'!$A$6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val>
            <c:numRef>
              <c:f>'paths_all (DHF revised)'!$AB$6:$AF$6</c:f>
              <c:numCache>
                <c:formatCode>0.00E+00</c:formatCode>
                <c:ptCount val="5"/>
                <c:pt idx="0">
                  <c:v>2584265677496.4204</c:v>
                </c:pt>
                <c:pt idx="1">
                  <c:v>3624173385838.1738</c:v>
                </c:pt>
                <c:pt idx="2">
                  <c:v>5123266981290</c:v>
                </c:pt>
                <c:pt idx="3">
                  <c:v>6351001326257.2002</c:v>
                </c:pt>
                <c:pt idx="4">
                  <c:v>10502117390888.615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0E-4910-B1EA-F010CF8D9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5"/>
          <c:tx>
            <c:strRef>
              <c:f>'paths_all (DHF revised)'!$A$15</c:f>
              <c:strCache>
                <c:ptCount val="1"/>
                <c:pt idx="0">
                  <c:v>measured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revised)'!$B$15:$F$15</c:f>
              <c:numCache>
                <c:formatCode>0.00</c:formatCode>
                <c:ptCount val="5"/>
                <c:pt idx="0">
                  <c:v>0.64232</c:v>
                </c:pt>
                <c:pt idx="1">
                  <c:v>0.44391999999999998</c:v>
                </c:pt>
                <c:pt idx="2">
                  <c:v>0.20211999999999999</c:v>
                </c:pt>
                <c:pt idx="3">
                  <c:v>0.20211999999999999</c:v>
                </c:pt>
                <c:pt idx="4">
                  <c:v>0.13764000000000001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0E-4910-B1EA-F010CF8D9E24}"/>
            </c:ext>
          </c:extLst>
        </c:ser>
        <c:ser>
          <c:idx val="6"/>
          <c:order val="6"/>
          <c:tx>
            <c:strRef>
              <c:f>'paths_all (DHF revised)'!$A$13</c:f>
              <c:strCache>
                <c:ptCount val="1"/>
                <c:pt idx="0">
                  <c:v>modeled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revised)'!$B$13:$F$13</c:f>
              <c:numCache>
                <c:formatCode>0.00</c:formatCode>
                <c:ptCount val="5"/>
                <c:pt idx="0">
                  <c:v>0.55830342711138503</c:v>
                </c:pt>
                <c:pt idx="1">
                  <c:v>0.32585524193071841</c:v>
                </c:pt>
                <c:pt idx="2">
                  <c:v>0.24616215092214236</c:v>
                </c:pt>
                <c:pt idx="3">
                  <c:v>0.12475291689214259</c:v>
                </c:pt>
                <c:pt idx="4">
                  <c:v>0.12876068141563024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E0E-4910-B1EA-F010CF8D9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887823"/>
        <c:axId val="149689073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88305694086529862"/>
          <c:h val="0.18285266118658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1g DHF @ 60 m</a:t>
            </a:r>
          </a:p>
          <a:p>
            <a:pPr>
              <a:defRPr/>
            </a:pPr>
            <a:r>
              <a:rPr lang="en-US"/>
              <a:t>(gas phase only)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'paths_all (DHF revised)'!$A$8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'paths_all (DHF revised)'!$B$8:$F$8</c:f>
              <c:numCache>
                <c:formatCode>0.00E+00</c:formatCode>
                <c:ptCount val="5"/>
                <c:pt idx="0">
                  <c:v>954183252457.94995</c:v>
                </c:pt>
                <c:pt idx="1">
                  <c:v>1006977063137.592</c:v>
                </c:pt>
                <c:pt idx="2">
                  <c:v>1082604768379.7</c:v>
                </c:pt>
                <c:pt idx="3">
                  <c:v>816810225880</c:v>
                </c:pt>
                <c:pt idx="4">
                  <c:v>1722167613024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0D-472E-B881-0885695D31B2}"/>
            </c:ext>
          </c:extLst>
        </c:ser>
        <c:ser>
          <c:idx val="2"/>
          <c:order val="1"/>
          <c:tx>
            <c:strRef>
              <c:f>'paths_all (DHF revised)'!$A$5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  <a:effectLst/>
          </c:spPr>
          <c:invertIfNegative val="0"/>
          <c:val>
            <c:numRef>
              <c:f>'paths_all (DHF revised)'!$B$5:$F$5</c:f>
              <c:numCache>
                <c:formatCode>0.00E+00</c:formatCode>
                <c:ptCount val="5"/>
                <c:pt idx="0">
                  <c:v>529112890000</c:v>
                </c:pt>
                <c:pt idx="1">
                  <c:v>603758400000</c:v>
                </c:pt>
                <c:pt idx="2">
                  <c:v>597147100000</c:v>
                </c:pt>
                <c:pt idx="3">
                  <c:v>672427500000</c:v>
                </c:pt>
                <c:pt idx="4">
                  <c:v>681775600000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0D-472E-B881-0885695D31B2}"/>
            </c:ext>
          </c:extLst>
        </c:ser>
        <c:ser>
          <c:idx val="4"/>
          <c:order val="2"/>
          <c:tx>
            <c:strRef>
              <c:f>'paths_all (DHF revised)'!$A$7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val>
            <c:numRef>
              <c:f>'paths_all (DHF revised)'!$B$7:$F$7</c:f>
              <c:numCache>
                <c:formatCode>0.00E+00</c:formatCode>
                <c:ptCount val="5"/>
                <c:pt idx="0">
                  <c:v>1525920100000</c:v>
                </c:pt>
                <c:pt idx="1">
                  <c:v>2001744000000</c:v>
                </c:pt>
                <c:pt idx="2">
                  <c:v>819466200000</c:v>
                </c:pt>
                <c:pt idx="3">
                  <c:v>1044425000000</c:v>
                </c:pt>
                <c:pt idx="4">
                  <c:v>196591000000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0D-472E-B881-0885695D31B2}"/>
            </c:ext>
          </c:extLst>
        </c:ser>
        <c:ser>
          <c:idx val="1"/>
          <c:order val="3"/>
          <c:tx>
            <c:strRef>
              <c:f>'paths_all (DHF revised)'!$A$4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val>
            <c:numRef>
              <c:f>'paths_all (DHF revised)'!$B$4:$F$4</c:f>
              <c:numCache>
                <c:formatCode>0.00E+00</c:formatCode>
                <c:ptCount val="5"/>
                <c:pt idx="0">
                  <c:v>3686600000000</c:v>
                </c:pt>
                <c:pt idx="1">
                  <c:v>6813050000000</c:v>
                </c:pt>
                <c:pt idx="2">
                  <c:v>8327390000000</c:v>
                </c:pt>
                <c:pt idx="3">
                  <c:v>8267540000000</c:v>
                </c:pt>
                <c:pt idx="4">
                  <c:v>8284870000000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0D-472E-B881-0885695D31B2}"/>
            </c:ext>
          </c:extLst>
        </c:ser>
        <c:ser>
          <c:idx val="3"/>
          <c:order val="4"/>
          <c:tx>
            <c:strRef>
              <c:f>'paths_all (DHF revised)'!$A$6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val>
            <c:numRef>
              <c:f>'paths_all (DHF revised)'!$B$6:$F$6</c:f>
              <c:numCache>
                <c:formatCode>0.00E+00</c:formatCode>
                <c:ptCount val="5"/>
                <c:pt idx="0">
                  <c:v>2532743712792.1001</c:v>
                </c:pt>
                <c:pt idx="1">
                  <c:v>3583018153777</c:v>
                </c:pt>
                <c:pt idx="2">
                  <c:v>5060947416000</c:v>
                </c:pt>
                <c:pt idx="3">
                  <c:v>6285808618469.2002</c:v>
                </c:pt>
                <c:pt idx="4">
                  <c:v>10479764023387.783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0D-472E-B881-0885695D3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5"/>
          <c:tx>
            <c:strRef>
              <c:f>'paths_all (DHF revised)'!$A$15</c:f>
              <c:strCache>
                <c:ptCount val="1"/>
                <c:pt idx="0">
                  <c:v>measured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revised)'!$B$35:$F$35</c:f>
              <c:numCache>
                <c:formatCode>0.00</c:formatCode>
                <c:ptCount val="5"/>
                <c:pt idx="0">
                  <c:v>0.64232</c:v>
                </c:pt>
                <c:pt idx="1">
                  <c:v>0.44391999999999998</c:v>
                </c:pt>
                <c:pt idx="2">
                  <c:v>0.20211999999999999</c:v>
                </c:pt>
                <c:pt idx="3">
                  <c:v>0.20211999999999999</c:v>
                </c:pt>
                <c:pt idx="4">
                  <c:v>0.13764000000000001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F0D-472E-B881-0885695D31B2}"/>
            </c:ext>
          </c:extLst>
        </c:ser>
        <c:ser>
          <c:idx val="6"/>
          <c:order val="6"/>
          <c:tx>
            <c:strRef>
              <c:f>'paths_all (DHF revised)'!$A$13</c:f>
              <c:strCache>
                <c:ptCount val="1"/>
                <c:pt idx="0">
                  <c:v>modeled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revised)'!$B$33:$F$33</c:f>
              <c:numCache>
                <c:formatCode>0.00</c:formatCode>
                <c:ptCount val="5"/>
                <c:pt idx="0">
                  <c:v>0.72942836236195574</c:v>
                </c:pt>
                <c:pt idx="1">
                  <c:v>0.53148870153894512</c:v>
                </c:pt>
                <c:pt idx="2">
                  <c:v>0.34472730460496098</c:v>
                </c:pt>
                <c:pt idx="3">
                  <c:v>0.23390827012737758</c:v>
                </c:pt>
                <c:pt idx="4">
                  <c:v>0.14188862800458862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F0D-472E-B881-0885695D3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887823"/>
        <c:axId val="149689073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88305694086529862"/>
          <c:h val="0.18285266118658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1g DHF @ 60 m</a:t>
            </a:r>
          </a:p>
          <a:p>
            <a:pPr>
              <a:defRPr/>
            </a:pPr>
            <a:r>
              <a:rPr lang="en-US"/>
              <a:t>(all phases)</a:t>
            </a:r>
          </a:p>
        </c:rich>
      </c:tx>
      <c:layout>
        <c:manualLayout>
          <c:xMode val="edge"/>
          <c:yMode val="edge"/>
          <c:x val="0.1749301165308136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'paths_all (DHF revised)'!$A$8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'paths_all (DHF revised)'!$AB$8:$AF$8</c:f>
              <c:numCache>
                <c:formatCode>0.00E+00</c:formatCode>
                <c:ptCount val="5"/>
                <c:pt idx="0">
                  <c:v>7064842995882.2949</c:v>
                </c:pt>
                <c:pt idx="1">
                  <c:v>3420489291789.1392</c:v>
                </c:pt>
                <c:pt idx="2">
                  <c:v>2806184005784.1582</c:v>
                </c:pt>
                <c:pt idx="3">
                  <c:v>1590467313354.6599</c:v>
                </c:pt>
                <c:pt idx="4">
                  <c:v>2104618291434.3301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7F-46A5-A255-A2A307A64D4F}"/>
            </c:ext>
          </c:extLst>
        </c:ser>
        <c:ser>
          <c:idx val="2"/>
          <c:order val="1"/>
          <c:tx>
            <c:strRef>
              <c:f>'paths_all (DHF revised)'!$A$5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'paths_all (DHF revised)'!$AB$5:$AF$5</c:f>
              <c:numCache>
                <c:formatCode>0.00E+00</c:formatCode>
                <c:ptCount val="5"/>
                <c:pt idx="0">
                  <c:v>1858902710000</c:v>
                </c:pt>
                <c:pt idx="1">
                  <c:v>1545557700000</c:v>
                </c:pt>
                <c:pt idx="2">
                  <c:v>1451131600000</c:v>
                </c:pt>
                <c:pt idx="3">
                  <c:v>1469993100000</c:v>
                </c:pt>
                <c:pt idx="4">
                  <c:v>1465898000000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7F-46A5-A255-A2A307A64D4F}"/>
            </c:ext>
          </c:extLst>
        </c:ser>
        <c:ser>
          <c:idx val="4"/>
          <c:order val="2"/>
          <c:tx>
            <c:strRef>
              <c:f>'paths_all (DHF revised)'!$A$7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val>
            <c:numRef>
              <c:f>'paths_all (DHF revised)'!$AB$7:$AF$7</c:f>
              <c:numCache>
                <c:formatCode>0.00E+00</c:formatCode>
                <c:ptCount val="5"/>
                <c:pt idx="0">
                  <c:v>1981902230000</c:v>
                </c:pt>
                <c:pt idx="1">
                  <c:v>2522567460000</c:v>
                </c:pt>
                <c:pt idx="2">
                  <c:v>1070831337000</c:v>
                </c:pt>
                <c:pt idx="3">
                  <c:v>1300075960000</c:v>
                </c:pt>
                <c:pt idx="4">
                  <c:v>319051600000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7F-46A5-A255-A2A307A64D4F}"/>
            </c:ext>
          </c:extLst>
        </c:ser>
        <c:ser>
          <c:idx val="1"/>
          <c:order val="3"/>
          <c:tx>
            <c:strRef>
              <c:f>'paths_all (DHF revised)'!$A$4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val>
            <c:numRef>
              <c:f>'paths_all (DHF revised)'!$AB$4:$AF$4</c:f>
              <c:numCache>
                <c:formatCode>0.00E+00</c:formatCode>
                <c:ptCount val="5"/>
                <c:pt idx="0">
                  <c:v>3711470010000</c:v>
                </c:pt>
                <c:pt idx="1">
                  <c:v>6829178810000</c:v>
                </c:pt>
                <c:pt idx="2">
                  <c:v>8346698260000</c:v>
                </c:pt>
                <c:pt idx="3">
                  <c:v>8285947717000</c:v>
                </c:pt>
                <c:pt idx="4">
                  <c:v>8303205772000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7F-46A5-A255-A2A307A64D4F}"/>
            </c:ext>
          </c:extLst>
        </c:ser>
        <c:ser>
          <c:idx val="3"/>
          <c:order val="4"/>
          <c:tx>
            <c:strRef>
              <c:f>'paths_all (DHF revised)'!$A$6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val>
            <c:numRef>
              <c:f>'paths_all (DHF revised)'!$AB$6:$AF$6</c:f>
              <c:numCache>
                <c:formatCode>0.00E+00</c:formatCode>
                <c:ptCount val="5"/>
                <c:pt idx="0">
                  <c:v>2584265677496.4204</c:v>
                </c:pt>
                <c:pt idx="1">
                  <c:v>3624173385838.1738</c:v>
                </c:pt>
                <c:pt idx="2">
                  <c:v>5123266981290</c:v>
                </c:pt>
                <c:pt idx="3">
                  <c:v>6351001326257.2002</c:v>
                </c:pt>
                <c:pt idx="4">
                  <c:v>10502117390888.615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7F-46A5-A255-A2A307A64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lineChart>
        <c:grouping val="standard"/>
        <c:varyColors val="0"/>
        <c:ser>
          <c:idx val="0"/>
          <c:order val="5"/>
          <c:tx>
            <c:strRef>
              <c:f>'paths_all (DHF revised)'!$A$15</c:f>
              <c:strCache>
                <c:ptCount val="1"/>
                <c:pt idx="0">
                  <c:v>measured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revised)'!$B$15:$F$15</c:f>
              <c:numCache>
                <c:formatCode>0.00</c:formatCode>
                <c:ptCount val="5"/>
                <c:pt idx="0">
                  <c:v>0.64232</c:v>
                </c:pt>
                <c:pt idx="1">
                  <c:v>0.44391999999999998</c:v>
                </c:pt>
                <c:pt idx="2">
                  <c:v>0.20211999999999999</c:v>
                </c:pt>
                <c:pt idx="3">
                  <c:v>0.20211999999999999</c:v>
                </c:pt>
                <c:pt idx="4">
                  <c:v>0.13764000000000001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57F-46A5-A255-A2A307A64D4F}"/>
            </c:ext>
          </c:extLst>
        </c:ser>
        <c:ser>
          <c:idx val="6"/>
          <c:order val="6"/>
          <c:tx>
            <c:strRef>
              <c:f>'paths_all (DHF revised)'!$A$13</c:f>
              <c:strCache>
                <c:ptCount val="1"/>
                <c:pt idx="0">
                  <c:v>modeled mass yields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'paths_all (DHF revised)'!$B$13:$F$13</c:f>
              <c:numCache>
                <c:formatCode>0.00</c:formatCode>
                <c:ptCount val="5"/>
                <c:pt idx="0">
                  <c:v>0.55830342711138503</c:v>
                </c:pt>
                <c:pt idx="1">
                  <c:v>0.32585524193071841</c:v>
                </c:pt>
                <c:pt idx="2">
                  <c:v>0.24616215092214236</c:v>
                </c:pt>
                <c:pt idx="3">
                  <c:v>0.12475291689214259</c:v>
                </c:pt>
                <c:pt idx="4">
                  <c:v>0.12876068141563024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57F-46A5-A255-A2A307A64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887823"/>
        <c:axId val="1496890735"/>
      </c:line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88305694086529862"/>
          <c:h val="0.18285266118658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SOA phase @ max SOA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'12-bar plot'!$A$5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'12-bar plot'!$H$3:$L$3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plot'!$H$5:$L$5</c:f>
              <c:numCache>
                <c:formatCode>0.00E+00</c:formatCode>
                <c:ptCount val="3"/>
                <c:pt idx="0">
                  <c:v>786491300000</c:v>
                </c:pt>
                <c:pt idx="1">
                  <c:v>566870400000</c:v>
                </c:pt>
                <c:pt idx="2">
                  <c:v>233700000000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F8-4D6D-9447-D7BFDF676E28}"/>
            </c:ext>
          </c:extLst>
        </c:ser>
        <c:ser>
          <c:idx val="3"/>
          <c:order val="1"/>
          <c:tx>
            <c:strRef>
              <c:f>'12-bar plot'!$A$6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'12-bar plot'!$H$3:$L$3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plot'!$H$6:$L$6</c:f>
              <c:numCache>
                <c:formatCode>0.00E+00</c:formatCode>
                <c:ptCount val="3"/>
                <c:pt idx="0">
                  <c:v>1130858729761.6667</c:v>
                </c:pt>
                <c:pt idx="1">
                  <c:v>953109337043.9425</c:v>
                </c:pt>
                <c:pt idx="2">
                  <c:v>50743514907.738907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F8-4D6D-9447-D7BFDF676E28}"/>
            </c:ext>
          </c:extLst>
        </c:ser>
        <c:ser>
          <c:idx val="4"/>
          <c:order val="2"/>
          <c:tx>
            <c:strRef>
              <c:f>'12-bar plot'!$A$7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cat>
            <c:numRef>
              <c:f>'12-bar plot'!$H$3:$L$3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plot'!$H$7:$L$7</c:f>
              <c:numCache>
                <c:formatCode>0.00E+00</c:formatCode>
                <c:ptCount val="3"/>
                <c:pt idx="0">
                  <c:v>633823659000</c:v>
                </c:pt>
                <c:pt idx="1">
                  <c:v>625198379769.56995</c:v>
                </c:pt>
                <c:pt idx="2">
                  <c:v>860165787590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F8-4D6D-9447-D7BFDF676E28}"/>
            </c:ext>
          </c:extLst>
        </c:ser>
        <c:ser>
          <c:idx val="1"/>
          <c:order val="3"/>
          <c:tx>
            <c:strRef>
              <c:f>'12-bar plot'!$A$4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cat>
            <c:numRef>
              <c:f>'12-bar plot'!$H$3:$L$3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plot'!$H$4:$L$4</c:f>
              <c:numCache>
                <c:formatCode>0.00E+00</c:formatCode>
                <c:ptCount val="3"/>
                <c:pt idx="0">
                  <c:v>2363220000</c:v>
                </c:pt>
                <c:pt idx="1">
                  <c:v>2434100000</c:v>
                </c:pt>
                <c:pt idx="2">
                  <c:v>1110000000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F8-4D6D-9447-D7BFDF676E28}"/>
            </c:ext>
          </c:extLst>
        </c:ser>
        <c:ser>
          <c:idx val="5"/>
          <c:order val="4"/>
          <c:tx>
            <c:strRef>
              <c:f>'12-bar plot'!$A$8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cat>
            <c:numRef>
              <c:f>'12-bar plot'!$H$3:$L$3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plot'!$H$8:$L$8</c:f>
              <c:numCache>
                <c:formatCode>0.00E+00</c:formatCode>
                <c:ptCount val="3"/>
                <c:pt idx="0">
                  <c:v>6815565026113.9893</c:v>
                </c:pt>
                <c:pt idx="1">
                  <c:v>5285022400634.6592</c:v>
                </c:pt>
                <c:pt idx="2">
                  <c:v>844040936382.94824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F8-4D6D-9447-D7BFDF676E28}"/>
            </c:ext>
          </c:extLst>
        </c:ser>
        <c:ser>
          <c:idx val="7"/>
          <c:order val="5"/>
          <c:tx>
            <c:strRef>
              <c:f>'12-bar plot'!$A$9</c:f>
              <c:strCache>
                <c:ptCount val="1"/>
                <c:pt idx="0">
                  <c:v>3RD-GEN-C/10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 w="25400">
              <a:noFill/>
            </a:ln>
            <a:effectLst/>
          </c:spPr>
          <c:invertIfNegative val="0"/>
          <c:cat>
            <c:numRef>
              <c:f>'12-bar plot'!$H$3:$L$3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plot'!$H$9:$L$9</c:f>
              <c:numCache>
                <c:formatCode>0.00E+00</c:formatCode>
                <c:ptCount val="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F8-4D6D-9447-D7BFDF676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96410245515263371"/>
          <c:h val="0.219609477510651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gas phase@  max SOA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'12-bar plot'!$A$5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'12-bar plot'!$B$3:$F$3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plot'!$B$5:$F$5</c:f>
              <c:numCache>
                <c:formatCode>0.00E+00</c:formatCode>
                <c:ptCount val="3"/>
                <c:pt idx="0">
                  <c:v>335050250000</c:v>
                </c:pt>
                <c:pt idx="1">
                  <c:v>302469300000</c:v>
                </c:pt>
                <c:pt idx="2">
                  <c:v>355817700000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8E-4352-900E-DD5553F5977D}"/>
            </c:ext>
          </c:extLst>
        </c:ser>
        <c:ser>
          <c:idx val="3"/>
          <c:order val="1"/>
          <c:tx>
            <c:strRef>
              <c:f>'12-bar plot'!$A$6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'12-bar plot'!$B$3:$F$3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plot'!$B$6:$F$6</c:f>
              <c:numCache>
                <c:formatCode>0.00E+00</c:formatCode>
                <c:ptCount val="3"/>
                <c:pt idx="0">
                  <c:v>1650739535099.9226</c:v>
                </c:pt>
                <c:pt idx="1">
                  <c:v>1843219390774.2258</c:v>
                </c:pt>
                <c:pt idx="2">
                  <c:v>3679198181736.8936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8E-4352-900E-DD5553F5977D}"/>
            </c:ext>
          </c:extLst>
        </c:ser>
        <c:ser>
          <c:idx val="4"/>
          <c:order val="2"/>
          <c:tx>
            <c:strRef>
              <c:f>'12-bar plot'!$A$7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cat>
            <c:numRef>
              <c:f>'12-bar plot'!$B$3:$F$3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plot'!$B$7:$F$7</c:f>
              <c:numCache>
                <c:formatCode>0.00E+00</c:formatCode>
                <c:ptCount val="3"/>
                <c:pt idx="0">
                  <c:v>209304010000</c:v>
                </c:pt>
                <c:pt idx="1">
                  <c:v>124814923000</c:v>
                </c:pt>
                <c:pt idx="2">
                  <c:v>39444447000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8E-4352-900E-DD5553F5977D}"/>
            </c:ext>
          </c:extLst>
        </c:ser>
        <c:ser>
          <c:idx val="1"/>
          <c:order val="3"/>
          <c:tx>
            <c:strRef>
              <c:f>'12-bar plot'!$A$4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cat>
            <c:numRef>
              <c:f>'12-bar plot'!$B$3:$F$3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plot'!$B$4:$F$4</c:f>
              <c:numCache>
                <c:formatCode>0.00E+00</c:formatCode>
                <c:ptCount val="3"/>
                <c:pt idx="0">
                  <c:v>1098100000000</c:v>
                </c:pt>
                <c:pt idx="1">
                  <c:v>3517550000000</c:v>
                </c:pt>
                <c:pt idx="2">
                  <c:v>5122800000000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8E-4352-900E-DD5553F5977D}"/>
            </c:ext>
          </c:extLst>
        </c:ser>
        <c:ser>
          <c:idx val="5"/>
          <c:order val="4"/>
          <c:tx>
            <c:strRef>
              <c:f>'12-bar plot'!$A$8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cat>
            <c:numRef>
              <c:f>'12-bar plot'!$B$3:$F$3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plot'!$B$8:$F$8</c:f>
              <c:numCache>
                <c:formatCode>0.00E+00</c:formatCode>
                <c:ptCount val="3"/>
                <c:pt idx="0">
                  <c:v>863489471803.4679</c:v>
                </c:pt>
                <c:pt idx="1">
                  <c:v>887537839405.92944</c:v>
                </c:pt>
                <c:pt idx="2">
                  <c:v>987937300055.23462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8E-4352-900E-DD5553F5977D}"/>
            </c:ext>
          </c:extLst>
        </c:ser>
        <c:ser>
          <c:idx val="7"/>
          <c:order val="5"/>
          <c:tx>
            <c:strRef>
              <c:f>'12-bar plot'!$A$9</c:f>
              <c:strCache>
                <c:ptCount val="1"/>
                <c:pt idx="0">
                  <c:v>3RD-GEN-C/10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 w="25400">
              <a:noFill/>
            </a:ln>
            <a:effectLst/>
          </c:spPr>
          <c:invertIfNegative val="0"/>
          <c:cat>
            <c:numRef>
              <c:f>'12-bar plot'!$B$3:$F$3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plot'!$B$9:$F$9</c:f>
              <c:numCache>
                <c:formatCode>0.00E+00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7-698E-4352-900E-DD5553F59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  <c:majorUnit val="200000000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97738269873800021"/>
          <c:h val="0.219609477510651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wall phase @ max SOA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'12-bar plot'!$A$5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'12-bar plot'!$N$3:$R$3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plot'!$N$5:$R$5</c:f>
              <c:numCache>
                <c:formatCode>0.00E+00</c:formatCode>
                <c:ptCount val="3"/>
                <c:pt idx="0">
                  <c:v>183420840000</c:v>
                </c:pt>
                <c:pt idx="1">
                  <c:v>167278640000</c:v>
                </c:pt>
                <c:pt idx="2">
                  <c:v>218100000000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7A-4B46-9D66-D6A57F63BD80}"/>
            </c:ext>
          </c:extLst>
        </c:ser>
        <c:ser>
          <c:idx val="3"/>
          <c:order val="1"/>
          <c:tx>
            <c:strRef>
              <c:f>'12-bar plot'!$A$6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'12-bar plot'!$N$3:$R$3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plot'!$N$6:$R$6</c:f>
              <c:numCache>
                <c:formatCode>0.00E+00</c:formatCode>
                <c:ptCount val="3"/>
                <c:pt idx="0">
                  <c:v>82434181559.47525</c:v>
                </c:pt>
                <c:pt idx="1">
                  <c:v>109041871497.08955</c:v>
                </c:pt>
                <c:pt idx="2">
                  <c:v>25563543141.527096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7A-4B46-9D66-D6A57F63BD80}"/>
            </c:ext>
          </c:extLst>
        </c:ser>
        <c:ser>
          <c:idx val="4"/>
          <c:order val="2"/>
          <c:tx>
            <c:strRef>
              <c:f>'12-bar plot'!$A$7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cat>
            <c:numRef>
              <c:f>'12-bar plot'!$N$3:$R$3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plot'!$N$7:$R$7</c:f>
              <c:numCache>
                <c:formatCode>0.00E+00</c:formatCode>
                <c:ptCount val="3"/>
                <c:pt idx="0">
                  <c:v>45654510170</c:v>
                </c:pt>
                <c:pt idx="1">
                  <c:v>42964183558.277702</c:v>
                </c:pt>
                <c:pt idx="2">
                  <c:v>78331960457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7A-4B46-9D66-D6A57F63BD80}"/>
            </c:ext>
          </c:extLst>
        </c:ser>
        <c:ser>
          <c:idx val="1"/>
          <c:order val="3"/>
          <c:tx>
            <c:strRef>
              <c:f>'12-bar plot'!$A$4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cat>
            <c:numRef>
              <c:f>'12-bar plot'!$N$3:$R$3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plot'!$N$4:$R$4</c:f>
              <c:numCache>
                <c:formatCode>0.00E+00</c:formatCode>
                <c:ptCount val="3"/>
                <c:pt idx="0">
                  <c:v>5840740000</c:v>
                </c:pt>
                <c:pt idx="1">
                  <c:v>7529040000</c:v>
                </c:pt>
                <c:pt idx="2">
                  <c:v>11000000000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7A-4B46-9D66-D6A57F63BD80}"/>
            </c:ext>
          </c:extLst>
        </c:ser>
        <c:ser>
          <c:idx val="5"/>
          <c:order val="4"/>
          <c:tx>
            <c:strRef>
              <c:f>'12-bar plot'!$A$8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cat>
            <c:numRef>
              <c:f>'12-bar plot'!$N$3:$R$3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plot'!$N$8:$R$8</c:f>
              <c:numCache>
                <c:formatCode>0.00E+00</c:formatCode>
                <c:ptCount val="3"/>
                <c:pt idx="0">
                  <c:v>132395814858.78503</c:v>
                </c:pt>
                <c:pt idx="1">
                  <c:v>186753204643.80569</c:v>
                </c:pt>
                <c:pt idx="2">
                  <c:v>155571284016.90002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7A-4B46-9D66-D6A57F63BD80}"/>
            </c:ext>
          </c:extLst>
        </c:ser>
        <c:ser>
          <c:idx val="7"/>
          <c:order val="5"/>
          <c:tx>
            <c:strRef>
              <c:f>'12-bar plot'!$A$9</c:f>
              <c:strCache>
                <c:ptCount val="1"/>
                <c:pt idx="0">
                  <c:v>3RD-GEN-C/10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 w="25400">
              <a:noFill/>
            </a:ln>
            <a:effectLst/>
          </c:spPr>
          <c:invertIfNegative val="0"/>
          <c:cat>
            <c:numRef>
              <c:f>'12-bar plot'!$N$3:$R$3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plot'!$N$9:$R$9</c:f>
              <c:numCache>
                <c:formatCode>0.00E+00</c:formatCode>
                <c:ptCount val="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7A-4B46-9D66-D6A57F63B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4832214765100682E-3"/>
          <c:y val="0.78039052248934859"/>
          <c:w val="0.99047296940231466"/>
          <c:h val="0.219609477510651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decan-2-ol OH reaction rates by site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'BR2'!$A$3:$A$13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'BR2'!$F$3:$F$13</c:f>
              <c:numCache>
                <c:formatCode>0.00E+00</c:formatCode>
                <c:ptCount val="11"/>
                <c:pt idx="0">
                  <c:v>4.2159999999999999E-13</c:v>
                </c:pt>
                <c:pt idx="1">
                  <c:v>7.442E-12</c:v>
                </c:pt>
                <c:pt idx="2">
                  <c:v>1.397E-13</c:v>
                </c:pt>
                <c:pt idx="3">
                  <c:v>3.362E-12</c:v>
                </c:pt>
                <c:pt idx="4">
                  <c:v>1.401E-12</c:v>
                </c:pt>
                <c:pt idx="5">
                  <c:v>1.401E-12</c:v>
                </c:pt>
                <c:pt idx="6">
                  <c:v>1.401E-12</c:v>
                </c:pt>
                <c:pt idx="7">
                  <c:v>1.401E-12</c:v>
                </c:pt>
                <c:pt idx="8">
                  <c:v>1.401E-12</c:v>
                </c:pt>
                <c:pt idx="9">
                  <c:v>1.038E-12</c:v>
                </c:pt>
                <c:pt idx="10">
                  <c:v>1.757E-13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FC-4B14-B0C3-F3CDAEA29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87440"/>
        <c:axId val="1054984112"/>
      </c:scatterChart>
      <c:valAx>
        <c:axId val="105498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4112"/>
        <c:crosses val="autoZero"/>
        <c:crossBetween val="midCat"/>
      </c:valAx>
      <c:valAx>
        <c:axId val="105498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74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products, total @ max SOA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33826483002404"/>
          <c:y val="0.13933938316989514"/>
          <c:w val="0.76415307621160533"/>
          <c:h val="0.573314189097105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'12-bar plot'!$A$5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'12-bar plot'!$T$3:$X$3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plot'!$T$5:$X$5</c:f>
              <c:numCache>
                <c:formatCode>0.00E+00</c:formatCode>
                <c:ptCount val="3"/>
                <c:pt idx="0">
                  <c:v>1304962390000</c:v>
                </c:pt>
                <c:pt idx="1">
                  <c:v>1036618340000</c:v>
                </c:pt>
                <c:pt idx="2">
                  <c:v>851500000000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29-48EF-BA30-C2855460ADBE}"/>
            </c:ext>
          </c:extLst>
        </c:ser>
        <c:ser>
          <c:idx val="3"/>
          <c:order val="1"/>
          <c:tx>
            <c:strRef>
              <c:f>'12-bar plot'!$A$6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'12-bar plot'!$T$3:$X$3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plot'!$T$6:$X$6</c:f>
              <c:numCache>
                <c:formatCode>0.00E+00</c:formatCode>
                <c:ptCount val="3"/>
                <c:pt idx="0">
                  <c:v>2864032446421.0659</c:v>
                </c:pt>
                <c:pt idx="1">
                  <c:v>2905370599315.2622</c:v>
                </c:pt>
                <c:pt idx="2">
                  <c:v>1725041858143.46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29-48EF-BA30-C2855460ADBE}"/>
            </c:ext>
          </c:extLst>
        </c:ser>
        <c:ser>
          <c:idx val="4"/>
          <c:order val="2"/>
          <c:tx>
            <c:strRef>
              <c:f>'12-bar plot'!$A$7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cat>
            <c:numRef>
              <c:f>'12-bar plot'!$T$3:$X$3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plot'!$T$7:$X$7</c:f>
              <c:numCache>
                <c:formatCode>0.00E+00</c:formatCode>
                <c:ptCount val="3"/>
                <c:pt idx="0">
                  <c:v>888782179170</c:v>
                </c:pt>
                <c:pt idx="1">
                  <c:v>792977486327.84766</c:v>
                </c:pt>
                <c:pt idx="2">
                  <c:v>945418648047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29-48EF-BA30-C2855460ADBE}"/>
            </c:ext>
          </c:extLst>
        </c:ser>
        <c:ser>
          <c:idx val="1"/>
          <c:order val="3"/>
          <c:tx>
            <c:strRef>
              <c:f>'12-bar plot'!$A$4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cat>
            <c:numRef>
              <c:f>'12-bar plot'!$T$3:$X$3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plot'!$T$4:$X$4</c:f>
              <c:numCache>
                <c:formatCode>0.00E+00</c:formatCode>
                <c:ptCount val="3"/>
                <c:pt idx="0">
                  <c:v>1106303960000</c:v>
                </c:pt>
                <c:pt idx="1">
                  <c:v>3527513140000</c:v>
                </c:pt>
                <c:pt idx="2">
                  <c:v>5132110000000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29-48EF-BA30-C2855460ADBE}"/>
            </c:ext>
          </c:extLst>
        </c:ser>
        <c:ser>
          <c:idx val="5"/>
          <c:order val="4"/>
          <c:tx>
            <c:strRef>
              <c:f>'12-bar plot'!$A$8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cat>
            <c:numRef>
              <c:f>'12-bar plot'!$T$3:$X$3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plot'!$T$8:$X$8</c:f>
              <c:numCache>
                <c:formatCode>0.00E+00</c:formatCode>
                <c:ptCount val="3"/>
                <c:pt idx="0">
                  <c:v>7811450312776.2412</c:v>
                </c:pt>
                <c:pt idx="1">
                  <c:v>6359313444684.3936</c:v>
                </c:pt>
                <c:pt idx="2">
                  <c:v>2215296029970.8052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29-48EF-BA30-C2855460ADBE}"/>
            </c:ext>
          </c:extLst>
        </c:ser>
        <c:ser>
          <c:idx val="7"/>
          <c:order val="5"/>
          <c:tx>
            <c:strRef>
              <c:f>'12-bar plot'!$A$9</c:f>
              <c:strCache>
                <c:ptCount val="1"/>
                <c:pt idx="0">
                  <c:v>3RD-GEN-C/10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'12-bar plot'!$T$3:$X$3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cat>
          <c:val>
            <c:numRef>
              <c:f>'12-bar plot'!$T$9:$X$9</c:f>
              <c:numCache>
                <c:formatCode>0.00E+00</c:formatCode>
                <c:ptCount val="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29-48EF-BA30-C2855460A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catAx>
        <c:axId val="149688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  <c:majorUnit val="200000000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78039052248934859"/>
          <c:w val="0.96300104986876656"/>
          <c:h val="0.216816974712433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decanol products @ SOA</a:t>
            </a:r>
            <a:r>
              <a:rPr lang="en-US" baseline="0"/>
              <a:t> </a:t>
            </a:r>
            <a:r>
              <a:rPr lang="en-US"/>
              <a:t>maximum</a:t>
            </a:r>
          </a:p>
        </c:rich>
      </c:tx>
      <c:layout>
        <c:manualLayout>
          <c:xMode val="edge"/>
          <c:yMode val="edge"/>
          <c:x val="0.38020122484689411"/>
          <c:y val="2.9777317831543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03021542597033"/>
          <c:y val="0.13933938316989514"/>
          <c:w val="0.84352669684405379"/>
          <c:h val="0.5733141890971053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'12-bar plot'!$A$8</c:f>
              <c:strCache>
                <c:ptCount val="1"/>
                <c:pt idx="0">
                  <c:v>ISOMERISATION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'12-bar plot'!$B$3:$X$3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2">
                  <c:v>1</c:v>
                </c:pt>
                <c:pt idx="13">
                  <c:v>2</c:v>
                </c:pt>
                <c:pt idx="14">
                  <c:v>5</c:v>
                </c:pt>
              </c:numCache>
            </c:numRef>
          </c:cat>
          <c:val>
            <c:numRef>
              <c:f>'12-bar plot'!$B$8:$X$8</c:f>
              <c:numCache>
                <c:formatCode>0.00E+00</c:formatCode>
                <c:ptCount val="15"/>
                <c:pt idx="0">
                  <c:v>863489471803.4679</c:v>
                </c:pt>
                <c:pt idx="1">
                  <c:v>887537839405.92944</c:v>
                </c:pt>
                <c:pt idx="2">
                  <c:v>987937300055.23462</c:v>
                </c:pt>
                <c:pt idx="4">
                  <c:v>6815565026113.9893</c:v>
                </c:pt>
                <c:pt idx="5">
                  <c:v>5285022400634.6592</c:v>
                </c:pt>
                <c:pt idx="6">
                  <c:v>844040936382.94824</c:v>
                </c:pt>
                <c:pt idx="8">
                  <c:v>132395814858.78503</c:v>
                </c:pt>
                <c:pt idx="9">
                  <c:v>186753204643.80569</c:v>
                </c:pt>
                <c:pt idx="10">
                  <c:v>155571284016.90002</c:v>
                </c:pt>
                <c:pt idx="12">
                  <c:v>7811450312776.2412</c:v>
                </c:pt>
                <c:pt idx="13">
                  <c:v>6359313444684.3936</c:v>
                </c:pt>
                <c:pt idx="14">
                  <c:v>2215296029970.8052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DD-4FFB-86B1-147E272BECA5}"/>
            </c:ext>
          </c:extLst>
        </c:ser>
        <c:ser>
          <c:idx val="2"/>
          <c:order val="1"/>
          <c:tx>
            <c:strRef>
              <c:f>'12-bar plot'!$A$5</c:f>
              <c:strCache>
                <c:ptCount val="1"/>
                <c:pt idx="0">
                  <c:v>HYDROXYNITRATES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'12-bar plot'!$B$3:$X$3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2">
                  <c:v>1</c:v>
                </c:pt>
                <c:pt idx="13">
                  <c:v>2</c:v>
                </c:pt>
                <c:pt idx="14">
                  <c:v>5</c:v>
                </c:pt>
              </c:numCache>
            </c:numRef>
          </c:cat>
          <c:val>
            <c:numRef>
              <c:f>'12-bar plot'!$B$5:$X$5</c:f>
              <c:numCache>
                <c:formatCode>0.00E+00</c:formatCode>
                <c:ptCount val="15"/>
                <c:pt idx="0">
                  <c:v>335050250000</c:v>
                </c:pt>
                <c:pt idx="1">
                  <c:v>302469300000</c:v>
                </c:pt>
                <c:pt idx="2">
                  <c:v>355817700000</c:v>
                </c:pt>
                <c:pt idx="4">
                  <c:v>786491300000</c:v>
                </c:pt>
                <c:pt idx="5">
                  <c:v>566870400000</c:v>
                </c:pt>
                <c:pt idx="6">
                  <c:v>233700000000</c:v>
                </c:pt>
                <c:pt idx="8">
                  <c:v>183420840000</c:v>
                </c:pt>
                <c:pt idx="9">
                  <c:v>167278640000</c:v>
                </c:pt>
                <c:pt idx="10">
                  <c:v>218100000000</c:v>
                </c:pt>
                <c:pt idx="12">
                  <c:v>1304962390000</c:v>
                </c:pt>
                <c:pt idx="13">
                  <c:v>1036618340000</c:v>
                </c:pt>
                <c:pt idx="14">
                  <c:v>851500000000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DD-4FFB-86B1-147E272BECA5}"/>
            </c:ext>
          </c:extLst>
        </c:ser>
        <c:ser>
          <c:idx val="4"/>
          <c:order val="2"/>
          <c:tx>
            <c:strRef>
              <c:f>'12-bar plot'!$A$7</c:f>
              <c:strCache>
                <c:ptCount val="1"/>
                <c:pt idx="0">
                  <c:v>CYCLIC HEMIACETALS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cat>
            <c:numRef>
              <c:f>'12-bar plot'!$B$3:$X$3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2">
                  <c:v>1</c:v>
                </c:pt>
                <c:pt idx="13">
                  <c:v>2</c:v>
                </c:pt>
                <c:pt idx="14">
                  <c:v>5</c:v>
                </c:pt>
              </c:numCache>
            </c:numRef>
          </c:cat>
          <c:val>
            <c:numRef>
              <c:f>'12-bar plot'!$B$7:$X$7</c:f>
              <c:numCache>
                <c:formatCode>0.00E+00</c:formatCode>
                <c:ptCount val="15"/>
                <c:pt idx="0">
                  <c:v>209304010000</c:v>
                </c:pt>
                <c:pt idx="1">
                  <c:v>124814923000</c:v>
                </c:pt>
                <c:pt idx="2">
                  <c:v>39444447000</c:v>
                </c:pt>
                <c:pt idx="4">
                  <c:v>633823659000</c:v>
                </c:pt>
                <c:pt idx="5">
                  <c:v>625198379769.56995</c:v>
                </c:pt>
                <c:pt idx="6">
                  <c:v>860165787590</c:v>
                </c:pt>
                <c:pt idx="8">
                  <c:v>45654510170</c:v>
                </c:pt>
                <c:pt idx="9">
                  <c:v>42964183558.277702</c:v>
                </c:pt>
                <c:pt idx="10">
                  <c:v>78331960457</c:v>
                </c:pt>
                <c:pt idx="12">
                  <c:v>888782179170</c:v>
                </c:pt>
                <c:pt idx="13">
                  <c:v>792977486327.84766</c:v>
                </c:pt>
                <c:pt idx="14">
                  <c:v>945418648047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DD-4FFB-86B1-147E272BECA5}"/>
            </c:ext>
          </c:extLst>
        </c:ser>
        <c:ser>
          <c:idx val="1"/>
          <c:order val="3"/>
          <c:tx>
            <c:strRef>
              <c:f>'12-bar plot'!$A$4</c:f>
              <c:strCache>
                <c:ptCount val="1"/>
                <c:pt idx="0">
                  <c:v>CARBONYLS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  <a:effectLst/>
          </c:spPr>
          <c:invertIfNegative val="0"/>
          <c:cat>
            <c:numRef>
              <c:f>'12-bar plot'!$B$3:$X$3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2">
                  <c:v>1</c:v>
                </c:pt>
                <c:pt idx="13">
                  <c:v>2</c:v>
                </c:pt>
                <c:pt idx="14">
                  <c:v>5</c:v>
                </c:pt>
              </c:numCache>
            </c:numRef>
          </c:cat>
          <c:val>
            <c:numRef>
              <c:f>'12-bar plot'!$B$4:$X$4</c:f>
              <c:numCache>
                <c:formatCode>0.00E+00</c:formatCode>
                <c:ptCount val="15"/>
                <c:pt idx="0">
                  <c:v>1098100000000</c:v>
                </c:pt>
                <c:pt idx="1">
                  <c:v>3517550000000</c:v>
                </c:pt>
                <c:pt idx="2">
                  <c:v>5122800000000</c:v>
                </c:pt>
                <c:pt idx="4">
                  <c:v>2363220000</c:v>
                </c:pt>
                <c:pt idx="5">
                  <c:v>2434100000</c:v>
                </c:pt>
                <c:pt idx="6">
                  <c:v>1110000000</c:v>
                </c:pt>
                <c:pt idx="8">
                  <c:v>5840740000</c:v>
                </c:pt>
                <c:pt idx="9">
                  <c:v>7529040000</c:v>
                </c:pt>
                <c:pt idx="10">
                  <c:v>11000000000</c:v>
                </c:pt>
                <c:pt idx="12">
                  <c:v>1106303960000</c:v>
                </c:pt>
                <c:pt idx="13">
                  <c:v>3527513140000</c:v>
                </c:pt>
                <c:pt idx="14">
                  <c:v>5132110000000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DD-4FFB-86B1-147E272BECA5}"/>
            </c:ext>
          </c:extLst>
        </c:ser>
        <c:ser>
          <c:idx val="3"/>
          <c:order val="4"/>
          <c:tx>
            <c:strRef>
              <c:f>'12-bar plot'!$A$6</c:f>
              <c:strCache>
                <c:ptCount val="1"/>
                <c:pt idx="0">
                  <c:v>DECOMPOSITION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cat>
            <c:numRef>
              <c:f>'12-bar plot'!$B$3:$X$3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2">
                  <c:v>1</c:v>
                </c:pt>
                <c:pt idx="13">
                  <c:v>2</c:v>
                </c:pt>
                <c:pt idx="14">
                  <c:v>5</c:v>
                </c:pt>
              </c:numCache>
            </c:numRef>
          </c:cat>
          <c:val>
            <c:numRef>
              <c:f>'12-bar plot'!$B$6:$X$6</c:f>
              <c:numCache>
                <c:formatCode>0.00E+00</c:formatCode>
                <c:ptCount val="15"/>
                <c:pt idx="0">
                  <c:v>1650739535099.9226</c:v>
                </c:pt>
                <c:pt idx="1">
                  <c:v>1843219390774.2258</c:v>
                </c:pt>
                <c:pt idx="2">
                  <c:v>3679198181736.8936</c:v>
                </c:pt>
                <c:pt idx="4">
                  <c:v>1130858729761.6667</c:v>
                </c:pt>
                <c:pt idx="5">
                  <c:v>953109337043.9425</c:v>
                </c:pt>
                <c:pt idx="6">
                  <c:v>50743514907.738907</c:v>
                </c:pt>
                <c:pt idx="8">
                  <c:v>82434181559.47525</c:v>
                </c:pt>
                <c:pt idx="9">
                  <c:v>109041871497.08955</c:v>
                </c:pt>
                <c:pt idx="10">
                  <c:v>25563543141.527096</c:v>
                </c:pt>
                <c:pt idx="12">
                  <c:v>2864032446421.0659</c:v>
                </c:pt>
                <c:pt idx="13">
                  <c:v>2905370599315.2622</c:v>
                </c:pt>
                <c:pt idx="14">
                  <c:v>1725041858143.46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DD-4FFB-86B1-147E272BECA5}"/>
            </c:ext>
          </c:extLst>
        </c:ser>
        <c:ser>
          <c:idx val="7"/>
          <c:order val="5"/>
          <c:tx>
            <c:strRef>
              <c:f>'12-bar plot'!$A$9</c:f>
              <c:strCache>
                <c:ptCount val="1"/>
                <c:pt idx="0">
                  <c:v>3RD-GEN-C/10</c:v>
                </c:pt>
              </c:strCache>
            </c:strRef>
          </c:tx>
          <c:spPr>
            <a:pattFill prst="dkDnDiag">
              <a:fgClr>
                <a:srgbClr val="FF0000"/>
              </a:fgClr>
              <a:bgClr>
                <a:srgbClr val="CCCC00"/>
              </a:bgClr>
            </a:pattFill>
            <a:ln w="25400">
              <a:noFill/>
            </a:ln>
            <a:effectLst/>
          </c:spPr>
          <c:invertIfNegative val="0"/>
          <c:cat>
            <c:numRef>
              <c:f>'12-bar plot'!$B$3:$X$3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2">
                  <c:v>1</c:v>
                </c:pt>
                <c:pt idx="13">
                  <c:v>2</c:v>
                </c:pt>
                <c:pt idx="14">
                  <c:v>5</c:v>
                </c:pt>
              </c:numCache>
            </c:numRef>
          </c:cat>
          <c:val>
            <c:numRef>
              <c:f>'12-bar plot'!$B$9:$X$9</c:f>
              <c:numCache>
                <c:formatCode>0.00E+00</c:formatCode>
                <c:ptCount val="15"/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DD-4FFB-86B1-147E272BE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96887823"/>
        <c:axId val="1496890735"/>
      </c:barChart>
      <c:catAx>
        <c:axId val="1496887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isomer: initial position of hydroxyl</a:t>
                </a:r>
                <a:r>
                  <a:rPr lang="en-US" sz="1100" baseline="0"/>
                  <a:t> group</a:t>
                </a:r>
                <a:endParaRPr lang="en-US" sz="11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90735"/>
        <c:crosses val="autoZero"/>
        <c:auto val="1"/>
        <c:lblAlgn val="ctr"/>
        <c:lblOffset val="100"/>
        <c:noMultiLvlLbl val="0"/>
      </c:catAx>
      <c:valAx>
        <c:axId val="149689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concentration, molec.cm-3 air equivalent</a:t>
                </a:r>
              </a:p>
            </c:rich>
          </c:tx>
          <c:layout>
            <c:manualLayout>
              <c:xMode val="edge"/>
              <c:yMode val="edge"/>
              <c:x val="9.2118376507284421E-3"/>
              <c:y val="8.35069122357519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887823"/>
        <c:crosses val="autoZero"/>
        <c:crossBetween val="between"/>
        <c:majorUnit val="200000000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2.2617370239220846E-2"/>
          <c:y val="0.86600031125503485"/>
          <c:w val="0.97738269873800021"/>
          <c:h val="0.133999688744965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decan-2-ol + OH branching ratios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E4-4246-9A8F-8FFCBAF4AE3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E4-4246-9A8F-8FFCBAF4AE3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0E4-4246-9A8F-8FFCBAF4AE3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0E4-4246-9A8F-8FFCBAF4AE3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0E4-4246-9A8F-8FFCBAF4AE3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0E4-4246-9A8F-8FFCBAF4AE3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0E4-4246-9A8F-8FFCBAF4AE3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0E4-4246-9A8F-8FFCBAF4AE3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0E4-4246-9A8F-8FFCBAF4AE3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0E4-4246-9A8F-8FFCBAF4AE3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40E4-4246-9A8F-8FFCBAF4AE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'BR2'!$A$3:$B$13</c:f>
              <c:multiLvlStrCache>
                <c:ptCount val="11"/>
                <c:lvl>
                  <c:pt idx="1">
                    <c:v>REAC</c:v>
                  </c:pt>
                  <c:pt idx="2">
                    <c:v>RO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</c:lvl>
              </c:multiLvlStrCache>
            </c:multiLvlStrRef>
          </c:cat>
          <c:val>
            <c:numRef>
              <c:f>'BR2'!$I$3:$I$13</c:f>
              <c:numCache>
                <c:formatCode>0.0%</c:formatCode>
                <c:ptCount val="11"/>
                <c:pt idx="0">
                  <c:v>2.1527777777777785E-2</c:v>
                </c:pt>
                <c:pt idx="1">
                  <c:v>0.38000408496732035</c:v>
                </c:pt>
                <c:pt idx="2">
                  <c:v>7.1333741830065384E-3</c:v>
                </c:pt>
                <c:pt idx="3">
                  <c:v>0.17167075163398698</c:v>
                </c:pt>
                <c:pt idx="4">
                  <c:v>7.1537990196078455E-2</c:v>
                </c:pt>
                <c:pt idx="5">
                  <c:v>7.1537990196078455E-2</c:v>
                </c:pt>
                <c:pt idx="6">
                  <c:v>7.1537990196078455E-2</c:v>
                </c:pt>
                <c:pt idx="7">
                  <c:v>7.1537990196078455E-2</c:v>
                </c:pt>
                <c:pt idx="8">
                  <c:v>7.1537990196078455E-2</c:v>
                </c:pt>
                <c:pt idx="9">
                  <c:v>5.3002450980392177E-2</c:v>
                </c:pt>
                <c:pt idx="10">
                  <c:v>8.9716094771241858E-3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0E4-4246-9A8F-8FFCBAF4A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decan-3-ol OH reaction rates by site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'BR3'!$A$3:$A$12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'BR3'!$F$3:$F$12</c:f>
              <c:numCache>
                <c:formatCode>0.00E+00</c:formatCode>
                <c:ptCount val="10"/>
                <c:pt idx="0">
                  <c:v>1.757E-13</c:v>
                </c:pt>
                <c:pt idx="1">
                  <c:v>2.4910000000000002E-12</c:v>
                </c:pt>
                <c:pt idx="2">
                  <c:v>1.005E-11</c:v>
                </c:pt>
                <c:pt idx="3">
                  <c:v>3.362E-12</c:v>
                </c:pt>
                <c:pt idx="4">
                  <c:v>1.401E-12</c:v>
                </c:pt>
                <c:pt idx="5">
                  <c:v>1.401E-12</c:v>
                </c:pt>
                <c:pt idx="6">
                  <c:v>1.401E-12</c:v>
                </c:pt>
                <c:pt idx="7">
                  <c:v>1.401E-12</c:v>
                </c:pt>
                <c:pt idx="8">
                  <c:v>1.038E-12</c:v>
                </c:pt>
                <c:pt idx="9">
                  <c:v>1.757E-13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BB-4EDE-B487-3ACF5459D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87440"/>
        <c:axId val="1054984112"/>
      </c:scatterChart>
      <c:valAx>
        <c:axId val="105498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4112"/>
        <c:crosses val="autoZero"/>
        <c:crossBetween val="midCat"/>
      </c:valAx>
      <c:valAx>
        <c:axId val="105498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74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decan-3-ol + OH branching ratios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77-4039-A13E-A82027AFDD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77-4039-A13E-A82027AFDD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77-4039-A13E-A82027AFDD8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77-4039-A13E-A82027AFDD8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77-4039-A13E-A82027AFDD8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77-4039-A13E-A82027AFDD8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77-4039-A13E-A82027AFDD8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77-4039-A13E-A82027AFDD8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77-4039-A13E-A82027AFDD8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77-4039-A13E-A82027AFDD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'BR3'!$A$3:$B$12</c:f>
              <c:multiLvlStrCache>
                <c:ptCount val="10"/>
                <c:lvl>
                  <c:pt idx="2">
                    <c:v>REAC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</c:lvl>
              </c:multiLvlStrCache>
            </c:multiLvlStrRef>
          </c:cat>
          <c:val>
            <c:numRef>
              <c:f>'BR3'!$I$3:$I$12</c:f>
              <c:numCache>
                <c:formatCode>0.0%</c:formatCode>
                <c:ptCount val="10"/>
                <c:pt idx="0">
                  <c:v>7.6736954281022372E-3</c:v>
                </c:pt>
                <c:pt idx="1">
                  <c:v>0.10879439562551323</c:v>
                </c:pt>
                <c:pt idx="2">
                  <c:v>0.43893363148791964</c:v>
                </c:pt>
                <c:pt idx="3">
                  <c:v>0.14683531035446626</c:v>
                </c:pt>
                <c:pt idx="4">
                  <c:v>6.1188658479062227E-2</c:v>
                </c:pt>
                <c:pt idx="5">
                  <c:v>6.1188658479062227E-2</c:v>
                </c:pt>
                <c:pt idx="6">
                  <c:v>6.1188658479062227E-2</c:v>
                </c:pt>
                <c:pt idx="7">
                  <c:v>6.1188658479062227E-2</c:v>
                </c:pt>
                <c:pt idx="8">
                  <c:v>4.5334637759647821E-2</c:v>
                </c:pt>
                <c:pt idx="9">
                  <c:v>7.6736954281022372E-3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8B77-4039-A13E-A82027AFD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decan-4-ol OH reaction rates by site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'BR4'!$A$3:$A$13</c:f>
              <c:numCache>
                <c:formatCode>General</c:formatCode>
                <c:ptCount val="11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'BR4'!$F$3:$F$13</c:f>
              <c:numCache>
                <c:formatCode>0.00E+00</c:formatCode>
                <c:ptCount val="11"/>
                <c:pt idx="1">
                  <c:v>3.154E-13</c:v>
                </c:pt>
                <c:pt idx="2">
                  <c:v>1.038E-12</c:v>
                </c:pt>
                <c:pt idx="3">
                  <c:v>3.362E-12</c:v>
                </c:pt>
                <c:pt idx="4">
                  <c:v>1.005E-11</c:v>
                </c:pt>
                <c:pt idx="5">
                  <c:v>3.362E-12</c:v>
                </c:pt>
                <c:pt idx="6">
                  <c:v>1.401E-12</c:v>
                </c:pt>
                <c:pt idx="7">
                  <c:v>1.401E-12</c:v>
                </c:pt>
                <c:pt idx="8">
                  <c:v>1.401E-12</c:v>
                </c:pt>
                <c:pt idx="9">
                  <c:v>1.038E-12</c:v>
                </c:pt>
                <c:pt idx="10">
                  <c:v>1.757E-13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8D-4C33-B8A7-5F988636C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87440"/>
        <c:axId val="1054984112"/>
      </c:scatterChart>
      <c:valAx>
        <c:axId val="105498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4112"/>
        <c:crosses val="autoZero"/>
        <c:crossBetween val="midCat"/>
      </c:valAx>
      <c:valAx>
        <c:axId val="105498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74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decan-4-ol + OH branching ratios &gt;0.1%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2A5-465E-98A7-BA72AF505C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2A5-465E-98A7-BA72AF505C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2A5-465E-98A7-BA72AF505C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2A5-465E-98A7-BA72AF505C8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2A5-465E-98A7-BA72AF505C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2A5-465E-98A7-BA72AF505C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2A5-465E-98A7-BA72AF505C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2A5-465E-98A7-BA72AF505C8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2A5-465E-98A7-BA72AF505C8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2A5-465E-98A7-BA72AF505C8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2A5-465E-98A7-BA72AF505C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'BR4'!$A$3:$B$13</c:f>
              <c:multiLvlStrCache>
                <c:ptCount val="11"/>
                <c:lvl>
                  <c:pt idx="4">
                    <c:v>REAC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</c:lvl>
              </c:multiLvlStrCache>
            </c:multiLvlStrRef>
          </c:cat>
          <c:val>
            <c:numRef>
              <c:f>'BR4'!$I$3:$I$13</c:f>
              <c:numCache>
                <c:formatCode>0.0%</c:formatCode>
                <c:ptCount val="11"/>
                <c:pt idx="1">
                  <c:v>1.3396137461189856E-2</c:v>
                </c:pt>
                <c:pt idx="2">
                  <c:v>4.4087478391614053E-2</c:v>
                </c:pt>
                <c:pt idx="3">
                  <c:v>0.14279585968459194</c:v>
                </c:pt>
                <c:pt idx="4">
                  <c:v>0.42685853356042508</c:v>
                </c:pt>
                <c:pt idx="5">
                  <c:v>0.14279585968459194</c:v>
                </c:pt>
                <c:pt idx="6">
                  <c:v>5.9505353782901046E-2</c:v>
                </c:pt>
                <c:pt idx="7">
                  <c:v>5.9505353782901046E-2</c:v>
                </c:pt>
                <c:pt idx="8">
                  <c:v>5.9505353782901046E-2</c:v>
                </c:pt>
                <c:pt idx="9">
                  <c:v>4.4087478391614053E-2</c:v>
                </c:pt>
                <c:pt idx="10">
                  <c:v>7.4625914772703163E-3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2A5-465E-98A7-BA72AF505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decan-5-ol OH reaction rates by site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'BR5'!$A$3:$A$13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'BR5'!$F$3:$F$13</c:f>
              <c:numCache>
                <c:formatCode>0.00E+00</c:formatCode>
                <c:ptCount val="11"/>
                <c:pt idx="0">
                  <c:v>3.154E-13</c:v>
                </c:pt>
                <c:pt idx="1">
                  <c:v>1.038E-12</c:v>
                </c:pt>
                <c:pt idx="2">
                  <c:v>1.401E-12</c:v>
                </c:pt>
                <c:pt idx="3">
                  <c:v>3.362E-12</c:v>
                </c:pt>
                <c:pt idx="4">
                  <c:v>1.005E-11</c:v>
                </c:pt>
                <c:pt idx="6">
                  <c:v>3.362E-12</c:v>
                </c:pt>
                <c:pt idx="7">
                  <c:v>1.401E-12</c:v>
                </c:pt>
                <c:pt idx="8">
                  <c:v>1.401E-12</c:v>
                </c:pt>
                <c:pt idx="9">
                  <c:v>1.038E-12</c:v>
                </c:pt>
                <c:pt idx="10">
                  <c:v>1.757E-13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1F-452E-BC50-AF05CD948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87440"/>
        <c:axId val="1054984112"/>
      </c:scatterChart>
      <c:valAx>
        <c:axId val="105498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4112"/>
        <c:crosses val="autoZero"/>
        <c:crossBetween val="midCat"/>
      </c:valAx>
      <c:valAx>
        <c:axId val="105498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874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395287</xdr:colOff>
      <xdr:row>1</xdr:row>
      <xdr:rowOff>100012</xdr:rowOff>
    </xdr:from>
    <xdr:to>
      <xdr:col>17</xdr:col>
      <xdr:colOff>90487</xdr:colOff>
      <xdr:row>15</xdr:row>
      <xdr:rowOff>176212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361950</xdr:colOff>
      <xdr:row>15</xdr:row>
      <xdr:rowOff>123825</xdr:rowOff>
    </xdr:from>
    <xdr:to>
      <xdr:col>6</xdr:col>
      <xdr:colOff>261938</xdr:colOff>
      <xdr:row>30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22225</xdr:colOff>
      <xdr:row>29</xdr:row>
      <xdr:rowOff>6350</xdr:rowOff>
    </xdr:from>
    <xdr:to>
      <xdr:col>12</xdr:col>
      <xdr:colOff>0</xdr:colOff>
      <xdr:row>46</xdr:row>
      <xdr:rowOff>179843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1384300</xdr:colOff>
      <xdr:row>29</xdr:row>
      <xdr:rowOff>19050</xdr:rowOff>
    </xdr:from>
    <xdr:to>
      <xdr:col>5</xdr:col>
      <xdr:colOff>622300</xdr:colOff>
      <xdr:row>47</xdr:row>
      <xdr:rowOff>2043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29</xdr:row>
      <xdr:rowOff>12700</xdr:rowOff>
    </xdr:from>
    <xdr:to>
      <xdr:col>17</xdr:col>
      <xdr:colOff>622300</xdr:colOff>
      <xdr:row>46</xdr:row>
      <xdr:rowOff>186193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29</xdr:row>
      <xdr:rowOff>12700</xdr:rowOff>
    </xdr:from>
    <xdr:to>
      <xdr:col>24</xdr:col>
      <xdr:colOff>0</xdr:colOff>
      <xdr:row>46</xdr:row>
      <xdr:rowOff>186193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10</xdr:row>
      <xdr:rowOff>12700</xdr:rowOff>
    </xdr:from>
    <xdr:to>
      <xdr:col>23</xdr:col>
      <xdr:colOff>609600</xdr:colOff>
      <xdr:row>27</xdr:row>
      <xdr:rowOff>186193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0.31401</cdr:x>
      <cdr:y>0.134</cdr:y>
    </cdr:from>
    <cdr:to>
      <cdr:x>0.49437</cdr:x>
      <cdr:y>0.21217</cdr:y>
    </cdr:to>
    <cdr:sp macro="" textlink="">
      <cdr:nvSpPr>
        <cdr:cNvPr id="2" name="TextBox 7"/>
        <cdr:cNvSpPr txBox="1"/>
      </cdr:nvSpPr>
      <cdr:spPr>
        <a:xfrm xmlns:a="http://schemas.openxmlformats.org/drawingml/2006/main">
          <a:off x="2476464" y="457192"/>
          <a:ext cx="1422445" cy="266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dirty="0"/>
            <a:t>particle</a:t>
          </a:r>
        </a:p>
      </cdr:txBody>
    </cdr:sp>
  </cdr:relSizeAnchor>
  <cdr:relSizeAnchor xmlns:cdr="http://schemas.openxmlformats.org/drawingml/2006/chartDrawing">
    <cdr:from>
      <cdr:x>0.53302</cdr:x>
      <cdr:y>0.134</cdr:y>
    </cdr:from>
    <cdr:to>
      <cdr:x>0.71337</cdr:x>
      <cdr:y>0.21217</cdr:y>
    </cdr:to>
    <cdr:sp macro="" textlink="">
      <cdr:nvSpPr>
        <cdr:cNvPr id="3" name="TextBox 7"/>
        <cdr:cNvSpPr txBox="1"/>
      </cdr:nvSpPr>
      <cdr:spPr>
        <a:xfrm xmlns:a="http://schemas.openxmlformats.org/drawingml/2006/main">
          <a:off x="4203730" y="457192"/>
          <a:ext cx="1422367" cy="266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wall</a:t>
          </a:r>
        </a:p>
      </cdr:txBody>
    </cdr:sp>
  </cdr:relSizeAnchor>
  <cdr:relSizeAnchor xmlns:cdr="http://schemas.openxmlformats.org/drawingml/2006/chartDrawing">
    <cdr:from>
      <cdr:x>0.76329</cdr:x>
      <cdr:y>0.134</cdr:y>
    </cdr:from>
    <cdr:to>
      <cdr:x>0.94364</cdr:x>
      <cdr:y>0.21217</cdr:y>
    </cdr:to>
    <cdr:sp macro="" textlink="">
      <cdr:nvSpPr>
        <cdr:cNvPr id="4" name="TextBox 7"/>
        <cdr:cNvSpPr txBox="1"/>
      </cdr:nvSpPr>
      <cdr:spPr>
        <a:xfrm xmlns:a="http://schemas.openxmlformats.org/drawingml/2006/main">
          <a:off x="6019801" y="457192"/>
          <a:ext cx="1422366" cy="266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total</a:t>
          </a:r>
        </a:p>
      </cdr:txBody>
    </cdr:sp>
  </cdr:relSizeAnchor>
  <cdr:relSizeAnchor xmlns:cdr="http://schemas.openxmlformats.org/drawingml/2006/chartDrawing">
    <cdr:from>
      <cdr:x>0.09225</cdr:x>
      <cdr:y>0.12903</cdr:y>
    </cdr:from>
    <cdr:to>
      <cdr:x>0.27261</cdr:x>
      <cdr:y>0.2072</cdr:y>
    </cdr:to>
    <cdr:sp macro="" textlink="">
      <cdr:nvSpPr>
        <cdr:cNvPr id="5" name="TextBox 7"/>
        <cdr:cNvSpPr txBox="1"/>
      </cdr:nvSpPr>
      <cdr:spPr>
        <a:xfrm xmlns:a="http://schemas.openxmlformats.org/drawingml/2006/main">
          <a:off x="727552" y="440259"/>
          <a:ext cx="1422445" cy="266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dirty="0" smtClean="0"/>
            <a:t>gas</a:t>
          </a:r>
          <a:endParaRPr lang="en-US" sz="1100" dirty="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100012</xdr:colOff>
      <xdr:row>1</xdr:row>
      <xdr:rowOff>42862</xdr:rowOff>
    </xdr:from>
    <xdr:to>
      <xdr:col>16</xdr:col>
      <xdr:colOff>404812</xdr:colOff>
      <xdr:row>15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595312</xdr:colOff>
      <xdr:row>14</xdr:row>
      <xdr:rowOff>138112</xdr:rowOff>
    </xdr:from>
    <xdr:to>
      <xdr:col>7</xdr:col>
      <xdr:colOff>495300</xdr:colOff>
      <xdr:row>29</xdr:row>
      <xdr:rowOff>23812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109537</xdr:colOff>
      <xdr:row>13</xdr:row>
      <xdr:rowOff>80962</xdr:rowOff>
    </xdr:from>
    <xdr:to>
      <xdr:col>14</xdr:col>
      <xdr:colOff>414337</xdr:colOff>
      <xdr:row>29</xdr:row>
      <xdr:rowOff>157162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14</xdr:row>
      <xdr:rowOff>0</xdr:rowOff>
    </xdr:from>
    <xdr:to>
      <xdr:col>6</xdr:col>
      <xdr:colOff>509588</xdr:colOff>
      <xdr:row>28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271462</xdr:colOff>
      <xdr:row>14</xdr:row>
      <xdr:rowOff>157162</xdr:rowOff>
    </xdr:from>
    <xdr:to>
      <xdr:col>15</xdr:col>
      <xdr:colOff>576262</xdr:colOff>
      <xdr:row>29</xdr:row>
      <xdr:rowOff>42862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476250</xdr:colOff>
      <xdr:row>14</xdr:row>
      <xdr:rowOff>76200</xdr:rowOff>
    </xdr:from>
    <xdr:to>
      <xdr:col>5</xdr:col>
      <xdr:colOff>376238</xdr:colOff>
      <xdr:row>28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14</xdr:row>
      <xdr:rowOff>52387</xdr:rowOff>
    </xdr:from>
    <xdr:to>
      <xdr:col>13</xdr:col>
      <xdr:colOff>328612</xdr:colOff>
      <xdr:row>28</xdr:row>
      <xdr:rowOff>128587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14</xdr:row>
      <xdr:rowOff>0</xdr:rowOff>
    </xdr:from>
    <xdr:to>
      <xdr:col>5</xdr:col>
      <xdr:colOff>509588</xdr:colOff>
      <xdr:row>28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147637</xdr:colOff>
      <xdr:row>13</xdr:row>
      <xdr:rowOff>71437</xdr:rowOff>
    </xdr:from>
    <xdr:to>
      <xdr:col>5</xdr:col>
      <xdr:colOff>342900</xdr:colOff>
      <xdr:row>27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453649</xdr:colOff>
      <xdr:row>12</xdr:row>
      <xdr:rowOff>114301</xdr:rowOff>
    </xdr:from>
    <xdr:to>
      <xdr:col>14</xdr:col>
      <xdr:colOff>1</xdr:colOff>
      <xdr:row>25</xdr:row>
      <xdr:rowOff>123191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1249" y="2400301"/>
          <a:ext cx="4423152" cy="248539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20</xdr:row>
      <xdr:rowOff>114300</xdr:rowOff>
    </xdr:from>
    <xdr:to>
      <xdr:col>3</xdr:col>
      <xdr:colOff>400049</xdr:colOff>
      <xdr:row>35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33</xdr:row>
      <xdr:rowOff>28575</xdr:rowOff>
    </xdr:from>
    <xdr:to>
      <xdr:col>3</xdr:col>
      <xdr:colOff>419099</xdr:colOff>
      <xdr:row>47</xdr:row>
      <xdr:rowOff>180975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485775</xdr:colOff>
      <xdr:row>8</xdr:row>
      <xdr:rowOff>142875</xdr:rowOff>
    </xdr:from>
    <xdr:to>
      <xdr:col>16</xdr:col>
      <xdr:colOff>528638</xdr:colOff>
      <xdr:row>24</xdr:row>
      <xdr:rowOff>28575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371475</xdr:colOff>
      <xdr:row>19</xdr:row>
      <xdr:rowOff>28575</xdr:rowOff>
    </xdr:from>
    <xdr:to>
      <xdr:col>11</xdr:col>
      <xdr:colOff>16458</xdr:colOff>
      <xdr:row>37</xdr:row>
      <xdr:rowOff>11568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20</xdr:row>
      <xdr:rowOff>114300</xdr:rowOff>
    </xdr:from>
    <xdr:to>
      <xdr:col>3</xdr:col>
      <xdr:colOff>400049</xdr:colOff>
      <xdr:row>35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33</xdr:row>
      <xdr:rowOff>28575</xdr:rowOff>
    </xdr:from>
    <xdr:to>
      <xdr:col>3</xdr:col>
      <xdr:colOff>419099</xdr:colOff>
      <xdr:row>47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371475</xdr:colOff>
      <xdr:row>19</xdr:row>
      <xdr:rowOff>28575</xdr:rowOff>
    </xdr:from>
    <xdr:to>
      <xdr:col>11</xdr:col>
      <xdr:colOff>16458</xdr:colOff>
      <xdr:row>37</xdr:row>
      <xdr:rowOff>11568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41</xdr:row>
      <xdr:rowOff>95250</xdr:rowOff>
    </xdr:from>
    <xdr:to>
      <xdr:col>12</xdr:col>
      <xdr:colOff>464133</xdr:colOff>
      <xdr:row>59</xdr:row>
      <xdr:rowOff>78243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238125</xdr:colOff>
      <xdr:row>21</xdr:row>
      <xdr:rowOff>95250</xdr:rowOff>
    </xdr:from>
    <xdr:to>
      <xdr:col>12</xdr:col>
      <xdr:colOff>464133</xdr:colOff>
      <xdr:row>39</xdr:row>
      <xdr:rowOff>78243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339725</xdr:colOff>
      <xdr:row>2</xdr:row>
      <xdr:rowOff>130175</xdr:rowOff>
    </xdr:from>
    <xdr:to>
      <xdr:col>13</xdr:col>
      <xdr:colOff>565733</xdr:colOff>
      <xdr:row>20</xdr:row>
      <xdr:rowOff>113168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22</xdr:row>
      <xdr:rowOff>0</xdr:rowOff>
    </xdr:from>
    <xdr:to>
      <xdr:col>19</xdr:col>
      <xdr:colOff>226008</xdr:colOff>
      <xdr:row>39</xdr:row>
      <xdr:rowOff>173493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41</xdr:row>
      <xdr:rowOff>0</xdr:rowOff>
    </xdr:from>
    <xdr:to>
      <xdr:col>19</xdr:col>
      <xdr:colOff>226008</xdr:colOff>
      <xdr:row>58</xdr:row>
      <xdr:rowOff>173493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530225</xdr:colOff>
      <xdr:row>3</xdr:row>
      <xdr:rowOff>3175</xdr:rowOff>
    </xdr:from>
    <xdr:to>
      <xdr:col>22</xdr:col>
      <xdr:colOff>19633</xdr:colOff>
      <xdr:row>20</xdr:row>
      <xdr:rowOff>176668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0</xdr:colOff>
      <xdr:row>20</xdr:row>
      <xdr:rowOff>0</xdr:rowOff>
    </xdr:from>
    <xdr:to>
      <xdr:col>33</xdr:col>
      <xdr:colOff>226008</xdr:colOff>
      <xdr:row>37</xdr:row>
      <xdr:rowOff>173493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190500</xdr:colOff>
      <xdr:row>20</xdr:row>
      <xdr:rowOff>63500</xdr:rowOff>
    </xdr:from>
    <xdr:to>
      <xdr:col>39</xdr:col>
      <xdr:colOff>416508</xdr:colOff>
      <xdr:row>38</xdr:row>
      <xdr:rowOff>46493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1ol_1g_gaw_201104_ch2_wall_21030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1ol_1g_gaw_201104_ch2_wall_21010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1ol_3g_gaw_210308_ch2_wall_210308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2ol_3g_gaw_210308_ch2_wall_210308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3ol_3g_gaw_210308_ch2_wall_210308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4ol_3g_gaw_210308_ch2_wall_210308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5ol_3g_gaw_210308_ch2_wall_210308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1ol_1g_gaw_DHF_220406_ch2_W_O_220406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2ol_1g_gaw_DHF_220406_ch2_W_O_220406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3ol_1g_gaw_DHF_220406_ch2_W_O_220406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4ol_1g_gaw_DHF_220406_ch2_W_O_2204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2ol_1g_gaw_201104_ch2_wall_210308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5ol_1g_gaw_DHF_220406_ch2_W_O_220406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1ol_2g_gaw_DHF_220309a_ch2_W_O_220309_revised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2ol_2g_gaw_DHF_220309a_ch2_W_O_220309_revised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3ol_2g_gaw_DHF_220309a_ch2_W_O_220309_revised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4ol_2g_gaw_DHF_220309a_ch2_W_O_220309_revised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5ol_2g_gaw_DHF_220309a_ch2_W_O_220309_revise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3ol_1g_gaw_201104_ch2_wall_2101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4ol_1g_gaw_201214_ch2_wall_21010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5ol_1g_gaw_201201_ch2_wall_21010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3ol_1g_gaw_201104_ch2_wall_201218fx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3ol_1g_gaw_201104_ch2_wall_21030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4ol_1g_gaw_201214_ch2_wall_21030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decan5ol_1g_gaw_201201_ch2_wall_2103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0.4223190969563686</v>
          </cell>
        </row>
        <row r="15">
          <cell r="D15">
            <v>0.42860764767207565</v>
          </cell>
        </row>
        <row r="16">
          <cell r="D16">
            <v>0.53010662934486075</v>
          </cell>
        </row>
        <row r="17">
          <cell r="D17">
            <v>3.4635430342682585E-2</v>
          </cell>
        </row>
      </sheetData>
      <sheetData sheetId="7"/>
      <sheetData sheetId="8"/>
      <sheetData sheetId="9">
        <row r="4">
          <cell r="A4" t="str">
            <v>CARBONYL</v>
          </cell>
          <cell r="B4"/>
          <cell r="D4">
            <v>1010300000000</v>
          </cell>
          <cell r="E4">
            <v>670158000</v>
          </cell>
          <cell r="F4">
            <v>5250990000</v>
          </cell>
          <cell r="G4">
            <v>1016221148000</v>
          </cell>
          <cell r="I4">
            <v>906907000000</v>
          </cell>
          <cell r="J4">
            <v>1421740000</v>
          </cell>
          <cell r="K4">
            <v>4819860000</v>
          </cell>
          <cell r="L4">
            <v>913148600000</v>
          </cell>
        </row>
        <row r="5">
          <cell r="A5" t="str">
            <v>NITR</v>
          </cell>
          <cell r="B5"/>
          <cell r="D5">
            <v>334077750000</v>
          </cell>
          <cell r="E5">
            <v>241701920000</v>
          </cell>
          <cell r="F5">
            <v>21856706000</v>
          </cell>
          <cell r="G5">
            <v>597636376000</v>
          </cell>
          <cell r="I5">
            <v>372450940000</v>
          </cell>
          <cell r="J5">
            <v>636871820000</v>
          </cell>
          <cell r="K5">
            <v>357633150000</v>
          </cell>
          <cell r="L5">
            <v>1366955910000</v>
          </cell>
        </row>
        <row r="6">
          <cell r="A6" t="str">
            <v>DECOMP</v>
          </cell>
          <cell r="B6"/>
          <cell r="D6">
            <v>707823155000</v>
          </cell>
          <cell r="E6">
            <v>6086054000</v>
          </cell>
          <cell r="F6">
            <v>3437693700</v>
          </cell>
          <cell r="G6">
            <v>717346902700</v>
          </cell>
          <cell r="I6">
            <v>652558840000</v>
          </cell>
          <cell r="J6">
            <v>13232129000</v>
          </cell>
          <cell r="K6">
            <v>10396010000</v>
          </cell>
          <cell r="L6">
            <v>676186979000</v>
          </cell>
        </row>
        <row r="7">
          <cell r="A7" t="str">
            <v>ISOM</v>
          </cell>
          <cell r="B7"/>
          <cell r="D7">
            <v>308010837007</v>
          </cell>
          <cell r="E7">
            <v>2417612522000</v>
          </cell>
          <cell r="F7">
            <v>25382750501.799999</v>
          </cell>
          <cell r="G7">
            <v>2751006109508.7998</v>
          </cell>
          <cell r="I7">
            <v>321233837780.79999</v>
          </cell>
          <cell r="J7">
            <v>6075434800000</v>
          </cell>
          <cell r="K7">
            <v>692997551808</v>
          </cell>
          <cell r="L7">
            <v>7089666189588.7998</v>
          </cell>
        </row>
        <row r="8">
          <cell r="A8" t="str">
            <v>HYDROXY-CARBONYL</v>
          </cell>
          <cell r="B8"/>
          <cell r="D8">
            <v>241977000000</v>
          </cell>
          <cell r="E8">
            <v>24487700000</v>
          </cell>
          <cell r="F8">
            <v>15196900000</v>
          </cell>
          <cell r="G8">
            <v>281661600000</v>
          </cell>
          <cell r="I8">
            <v>175187000000</v>
          </cell>
          <cell r="J8">
            <v>41896200000</v>
          </cell>
          <cell r="K8">
            <v>77150000000</v>
          </cell>
          <cell r="L8">
            <v>294233200000</v>
          </cell>
        </row>
        <row r="9">
          <cell r="C9"/>
        </row>
      </sheetData>
      <sheetData sheetId="1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E3">
            <v>10</v>
          </cell>
          <cell r="F3">
            <v>20</v>
          </cell>
          <cell r="G3">
            <v>30</v>
          </cell>
          <cell r="H3">
            <v>40</v>
          </cell>
          <cell r="I3">
            <v>50</v>
          </cell>
          <cell r="J3">
            <v>60</v>
          </cell>
          <cell r="K3">
            <v>70</v>
          </cell>
          <cell r="L3">
            <v>80</v>
          </cell>
          <cell r="M3">
            <v>90</v>
          </cell>
          <cell r="N3">
            <v>100</v>
          </cell>
          <cell r="O3">
            <v>110</v>
          </cell>
          <cell r="P3">
            <v>120</v>
          </cell>
          <cell r="Q3">
            <v>130</v>
          </cell>
          <cell r="R3">
            <v>140</v>
          </cell>
          <cell r="S3">
            <v>150</v>
          </cell>
          <cell r="T3">
            <v>160</v>
          </cell>
          <cell r="U3">
            <v>170</v>
          </cell>
          <cell r="V3">
            <v>180</v>
          </cell>
          <cell r="W3">
            <v>190</v>
          </cell>
          <cell r="X3">
            <v>200</v>
          </cell>
          <cell r="Y3">
            <v>210</v>
          </cell>
          <cell r="Z3">
            <v>220</v>
          </cell>
          <cell r="AA3">
            <v>230</v>
          </cell>
          <cell r="AB3">
            <v>240</v>
          </cell>
          <cell r="AC3">
            <v>250</v>
          </cell>
          <cell r="AD3">
            <v>260</v>
          </cell>
          <cell r="AE3">
            <v>270</v>
          </cell>
          <cell r="AF3">
            <v>280</v>
          </cell>
          <cell r="AG3">
            <v>290</v>
          </cell>
          <cell r="AH3">
            <v>300</v>
          </cell>
          <cell r="AI3">
            <v>310</v>
          </cell>
          <cell r="AJ3">
            <v>320</v>
          </cell>
          <cell r="AK3">
            <v>330</v>
          </cell>
          <cell r="AL3">
            <v>340</v>
          </cell>
          <cell r="AM3">
            <v>350</v>
          </cell>
          <cell r="AN3">
            <v>360</v>
          </cell>
          <cell r="AO3">
            <v>370</v>
          </cell>
          <cell r="AP3">
            <v>380</v>
          </cell>
          <cell r="AQ3">
            <v>390</v>
          </cell>
          <cell r="AR3">
            <v>400</v>
          </cell>
          <cell r="AS3">
            <v>410</v>
          </cell>
          <cell r="AT3">
            <v>420</v>
          </cell>
          <cell r="AU3">
            <v>430</v>
          </cell>
          <cell r="AV3">
            <v>440</v>
          </cell>
          <cell r="AW3">
            <v>450</v>
          </cell>
          <cell r="AX3">
            <v>460</v>
          </cell>
          <cell r="AY3">
            <v>470</v>
          </cell>
          <cell r="AZ3">
            <v>480</v>
          </cell>
          <cell r="BA3">
            <v>490</v>
          </cell>
          <cell r="BB3">
            <v>500</v>
          </cell>
          <cell r="BC3">
            <v>510</v>
          </cell>
          <cell r="BD3">
            <v>520</v>
          </cell>
          <cell r="BE3">
            <v>530</v>
          </cell>
          <cell r="BF3">
            <v>540</v>
          </cell>
          <cell r="BG3">
            <v>550</v>
          </cell>
          <cell r="BH3">
            <v>560</v>
          </cell>
          <cell r="BI3">
            <v>570</v>
          </cell>
          <cell r="BJ3">
            <v>580</v>
          </cell>
          <cell r="BK3">
            <v>590</v>
          </cell>
          <cell r="BL3">
            <v>600</v>
          </cell>
          <cell r="BM3">
            <v>660</v>
          </cell>
          <cell r="BN3">
            <v>720</v>
          </cell>
          <cell r="BO3">
            <v>780</v>
          </cell>
          <cell r="BP3">
            <v>840</v>
          </cell>
          <cell r="BQ3">
            <v>900</v>
          </cell>
          <cell r="BR3">
            <v>960</v>
          </cell>
          <cell r="BS3">
            <v>1020</v>
          </cell>
          <cell r="BT3">
            <v>1080</v>
          </cell>
          <cell r="BU3">
            <v>1140</v>
          </cell>
          <cell r="BV3">
            <v>1200</v>
          </cell>
          <cell r="BW3">
            <v>1260</v>
          </cell>
          <cell r="BX3">
            <v>1320</v>
          </cell>
          <cell r="BY3">
            <v>1380</v>
          </cell>
          <cell r="BZ3">
            <v>1440</v>
          </cell>
          <cell r="CA3">
            <v>1500</v>
          </cell>
          <cell r="CB3">
            <v>1560</v>
          </cell>
          <cell r="CC3">
            <v>1620</v>
          </cell>
          <cell r="CD3">
            <v>1680</v>
          </cell>
          <cell r="CE3">
            <v>1740</v>
          </cell>
          <cell r="CF3">
            <v>1800</v>
          </cell>
          <cell r="CG3">
            <v>1860</v>
          </cell>
          <cell r="CH3">
            <v>1980</v>
          </cell>
          <cell r="CI3">
            <v>2100</v>
          </cell>
          <cell r="CJ3">
            <v>2220</v>
          </cell>
          <cell r="CK3">
            <v>2340</v>
          </cell>
          <cell r="CL3">
            <v>2460</v>
          </cell>
          <cell r="CM3">
            <v>2580</v>
          </cell>
          <cell r="CN3">
            <v>2700</v>
          </cell>
          <cell r="CO3">
            <v>2820</v>
          </cell>
          <cell r="CP3">
            <v>2940</v>
          </cell>
          <cell r="CQ3">
            <v>3060</v>
          </cell>
          <cell r="CR3">
            <v>3180</v>
          </cell>
          <cell r="CS3">
            <v>3300</v>
          </cell>
          <cell r="CT3">
            <v>3420</v>
          </cell>
          <cell r="CU3">
            <v>3540</v>
          </cell>
          <cell r="CV3">
            <v>3660</v>
          </cell>
          <cell r="CW3">
            <v>3780</v>
          </cell>
          <cell r="CX3">
            <v>3900</v>
          </cell>
          <cell r="CY3">
            <v>4020</v>
          </cell>
          <cell r="CZ3">
            <v>4140</v>
          </cell>
          <cell r="DA3">
            <v>4260</v>
          </cell>
          <cell r="DB3">
            <v>4380</v>
          </cell>
          <cell r="DC3">
            <v>4500</v>
          </cell>
          <cell r="DD3">
            <v>4620</v>
          </cell>
          <cell r="DE3">
            <v>4740</v>
          </cell>
          <cell r="DF3">
            <v>4860</v>
          </cell>
          <cell r="DG3">
            <v>4980</v>
          </cell>
          <cell r="DH3">
            <v>5100</v>
          </cell>
          <cell r="DI3">
            <v>5220</v>
          </cell>
          <cell r="DJ3">
            <v>5340</v>
          </cell>
        </row>
        <row r="9">
          <cell r="B9" t="str">
            <v>molar yield</v>
          </cell>
          <cell r="C9" t="str">
            <v>(excluding walls)</v>
          </cell>
          <cell r="E9">
            <v>5.4995417048579284E-2</v>
          </cell>
          <cell r="F9">
            <v>5.1178943520380188E-2</v>
          </cell>
          <cell r="G9">
            <v>5.4123344252955417E-2</v>
          </cell>
          <cell r="H9">
            <v>5.884516366311144E-2</v>
          </cell>
          <cell r="I9">
            <v>6.3108945969884853E-2</v>
          </cell>
          <cell r="J9">
            <v>6.8788501026694052E-2</v>
          </cell>
          <cell r="K9">
            <v>7.3486753045832534E-2</v>
          </cell>
          <cell r="L9">
            <v>7.8153732990069877E-2</v>
          </cell>
          <cell r="M9">
            <v>8.2695522125450865E-2</v>
          </cell>
          <cell r="N9">
            <v>8.7074139825851715E-2</v>
          </cell>
          <cell r="O9">
            <v>9.1272104962920708E-2</v>
          </cell>
          <cell r="P9">
            <v>9.52680891268404E-2</v>
          </cell>
          <cell r="Q9">
            <v>9.9070263679317178E-2</v>
          </cell>
          <cell r="R9">
            <v>0.10194282337297776</v>
          </cell>
          <cell r="S9">
            <v>0.10539901053990106</v>
          </cell>
          <cell r="T9">
            <v>0.10799136069114471</v>
          </cell>
          <cell r="U9">
            <v>0.11047102677058625</v>
          </cell>
          <cell r="V9">
            <v>0.11283404816892115</v>
          </cell>
          <cell r="W9">
            <v>0.11573329904198547</v>
          </cell>
          <cell r="X9">
            <v>0.11789051232206685</v>
          </cell>
          <cell r="Y9">
            <v>0.1193390452876377</v>
          </cell>
          <cell r="Z9">
            <v>0.12133165979319825</v>
          </cell>
          <cell r="AA9">
            <v>0.12325486301769963</v>
          </cell>
          <cell r="AB9">
            <v>0.12509996572603679</v>
          </cell>
          <cell r="AC9">
            <v>0.12632755729457798</v>
          </cell>
          <cell r="AD9">
            <v>0.12805779018223609</v>
          </cell>
          <cell r="AE9">
            <v>0.12920866395024663</v>
          </cell>
          <cell r="AF9">
            <v>0.13084603258013663</v>
          </cell>
          <cell r="AG9">
            <v>0.13191796351643822</v>
          </cell>
          <cell r="AH9">
            <v>0.13295586674081189</v>
          </cell>
          <cell r="AI9">
            <v>0.13397509055723714</v>
          </cell>
          <cell r="AJ9">
            <v>0.13497052087901379</v>
          </cell>
          <cell r="AK9">
            <v>0.13593720084242772</v>
          </cell>
          <cell r="AL9">
            <v>0.13688320240839175</v>
          </cell>
          <cell r="AM9">
            <v>0.13780984091749907</v>
          </cell>
          <cell r="AN9">
            <v>0.13826351935234457</v>
          </cell>
          <cell r="AO9">
            <v>0.13915611436753322</v>
          </cell>
          <cell r="AP9">
            <v>0.14003875286242734</v>
          </cell>
          <cell r="AQ9">
            <v>0.14046039797112758</v>
          </cell>
          <cell r="AR9">
            <v>0.14131409298552705</v>
          </cell>
          <cell r="AS9">
            <v>0.14172764740516444</v>
          </cell>
          <cell r="AT9">
            <v>0.14255521942729268</v>
          </cell>
          <cell r="AU9">
            <v>0.14296217629278654</v>
          </cell>
          <cell r="AV9">
            <v>0.14336340206185566</v>
          </cell>
          <cell r="AW9">
            <v>0.1437648927720413</v>
          </cell>
          <cell r="AX9">
            <v>0.14416673195957064</v>
          </cell>
          <cell r="AY9">
            <v>0.14456341076881452</v>
          </cell>
          <cell r="AZ9">
            <v>0.14495517833301544</v>
          </cell>
          <cell r="BA9">
            <v>0.14535321584575991</v>
          </cell>
          <cell r="BB9">
            <v>0.14574657941701369</v>
          </cell>
          <cell r="BC9">
            <v>0.14613548742427024</v>
          </cell>
          <cell r="BD9">
            <v>0.1465254606122153</v>
          </cell>
          <cell r="BE9">
            <v>0.14655295972481008</v>
          </cell>
          <cell r="BF9">
            <v>0.1469390645469674</v>
          </cell>
          <cell r="BG9">
            <v>0.14732642777155655</v>
          </cell>
          <cell r="BH9">
            <v>0.14736914934099007</v>
          </cell>
          <cell r="BI9">
            <v>0.14775797790470979</v>
          </cell>
          <cell r="BJ9">
            <v>0.14780991036698798</v>
          </cell>
          <cell r="BK9">
            <v>0.14820018734109461</v>
          </cell>
          <cell r="BL9">
            <v>0.14825600635382885</v>
          </cell>
          <cell r="BM9">
            <v>0.14902619625412233</v>
          </cell>
          <cell r="BN9">
            <v>0.14963106681953142</v>
          </cell>
          <cell r="BO9">
            <v>0.14981168921746407</v>
          </cell>
          <cell r="BP9">
            <v>0.14988838099287766</v>
          </cell>
          <cell r="BQ9">
            <v>0.14961389961389962</v>
          </cell>
          <cell r="BR9">
            <v>0.14951177344339739</v>
          </cell>
          <cell r="BS9">
            <v>0.14908605799611488</v>
          </cell>
          <cell r="BT9">
            <v>0.14882630166640359</v>
          </cell>
          <cell r="BU9">
            <v>0.14826910516002612</v>
          </cell>
          <cell r="BV9">
            <v>0.14785484108763874</v>
          </cell>
          <cell r="BW9">
            <v>0.14736799134570244</v>
          </cell>
          <cell r="BX9">
            <v>0.14680534918276375</v>
          </cell>
          <cell r="BY9">
            <v>0.14636213072449256</v>
          </cell>
          <cell r="BZ9">
            <v>0.14584309682257007</v>
          </cell>
          <cell r="CA9">
            <v>0.14542531423560362</v>
          </cell>
          <cell r="CB9">
            <v>0.14492495276123926</v>
          </cell>
          <cell r="CC9">
            <v>0.14434210297215885</v>
          </cell>
          <cell r="CD9">
            <v>0.14385182410922523</v>
          </cell>
          <cell r="CE9">
            <v>0.14327840994285523</v>
          </cell>
          <cell r="CF9">
            <v>0.14278720626631855</v>
          </cell>
          <cell r="CG9">
            <v>0.14237038695951243</v>
          </cell>
          <cell r="CH9">
            <v>0.14142659066399629</v>
          </cell>
          <cell r="CI9">
            <v>0.14058525119385887</v>
          </cell>
          <cell r="CJ9">
            <v>0.13982086801255653</v>
          </cell>
          <cell r="CK9">
            <v>0.13898006788373166</v>
          </cell>
          <cell r="CL9">
            <v>0.13819129584883122</v>
          </cell>
          <cell r="CM9">
            <v>0.13757466828778347</v>
          </cell>
          <cell r="CN9">
            <v>0.13685037949563805</v>
          </cell>
          <cell r="CO9">
            <v>0.13627098170470847</v>
          </cell>
          <cell r="CP9">
            <v>0.13569706215245314</v>
          </cell>
          <cell r="CQ9">
            <v>0.13512048845695293</v>
          </cell>
          <cell r="CR9">
            <v>0.13453867396794675</v>
          </cell>
          <cell r="CS9">
            <v>0.13406036189351578</v>
          </cell>
          <cell r="CT9">
            <v>0.13356370704648016</v>
          </cell>
          <cell r="CU9">
            <v>0.13315460232350312</v>
          </cell>
          <cell r="CV9">
            <v>0.131915600598106</v>
          </cell>
          <cell r="CW9">
            <v>0.13014487616853485</v>
          </cell>
          <cell r="CX9">
            <v>0.12859421381418634</v>
          </cell>
          <cell r="CY9">
            <v>0.12737583625005539</v>
          </cell>
          <cell r="CZ9">
            <v>0.12615745868592443</v>
          </cell>
          <cell r="DA9">
            <v>0.12527136591201099</v>
          </cell>
          <cell r="DB9">
            <v>0.12438665086450383</v>
          </cell>
          <cell r="DC9">
            <v>0.12361131109954256</v>
          </cell>
          <cell r="DD9">
            <v>0.12294673415814716</v>
          </cell>
          <cell r="DE9">
            <v>0.12239292004031767</v>
          </cell>
          <cell r="DF9">
            <v>0.12183910592248817</v>
          </cell>
          <cell r="DG9">
            <v>0.12128529180465869</v>
          </cell>
          <cell r="DH9">
            <v>0.12084224051039509</v>
          </cell>
          <cell r="DI9">
            <v>0.1205099520396974</v>
          </cell>
          <cell r="DJ9">
            <v>0.1201776635689997</v>
          </cell>
        </row>
        <row r="15">
          <cell r="B15" t="str">
            <v>SOA/d_total</v>
          </cell>
          <cell r="C15" t="str">
            <v>(considers walls)</v>
          </cell>
          <cell r="E15">
            <v>0.47581712338942511</v>
          </cell>
          <cell r="F15">
            <v>0.34693027420129835</v>
          </cell>
          <cell r="G15">
            <v>0.30564544838428576</v>
          </cell>
          <cell r="H15">
            <v>0.2856708569423434</v>
          </cell>
          <cell r="I15">
            <v>0.26902921515682282</v>
          </cell>
          <cell r="J15">
            <v>0.26209516370268332</v>
          </cell>
          <cell r="K15">
            <v>0.25392452888563583</v>
          </cell>
          <cell r="L15">
            <v>0.24794197224420883</v>
          </cell>
          <cell r="M15">
            <v>0.24336679842562395</v>
          </cell>
          <cell r="N15">
            <v>0.239850873301687</v>
          </cell>
          <cell r="O15">
            <v>0.23713824613484774</v>
          </cell>
          <cell r="P15">
            <v>0.23494095923985997</v>
          </cell>
          <cell r="Q15">
            <v>0.2331768674700351</v>
          </cell>
          <cell r="R15">
            <v>0.23006536924024679</v>
          </cell>
          <cell r="S15">
            <v>0.22900566426037278</v>
          </cell>
          <cell r="T15">
            <v>0.22669278928116932</v>
          </cell>
          <cell r="U15">
            <v>0.22473948832747218</v>
          </cell>
          <cell r="V15">
            <v>0.22303816801300852</v>
          </cell>
          <cell r="W15">
            <v>0.22279381212466204</v>
          </cell>
          <cell r="X15">
            <v>0.22149512650635242</v>
          </cell>
          <cell r="Y15">
            <v>0.21921377238067224</v>
          </cell>
          <cell r="Z15">
            <v>0.21825318707173053</v>
          </cell>
          <cell r="AA15">
            <v>0.21744049169004273</v>
          </cell>
          <cell r="AB15">
            <v>0.21671437632012081</v>
          </cell>
          <cell r="AC15">
            <v>0.21515464802013359</v>
          </cell>
          <cell r="AD15">
            <v>0.21464699938767814</v>
          </cell>
          <cell r="AE15">
            <v>0.21336667684924457</v>
          </cell>
          <cell r="AF15">
            <v>0.21304773460268941</v>
          </cell>
          <cell r="AG15">
            <v>0.21195815061843881</v>
          </cell>
          <cell r="AH15">
            <v>0.2109548551476482</v>
          </cell>
          <cell r="AI15">
            <v>0.21006227552900839</v>
          </cell>
          <cell r="AJ15">
            <v>0.2092546123323745</v>
          </cell>
          <cell r="AK15">
            <v>0.20850884816474513</v>
          </cell>
          <cell r="AL15">
            <v>0.20783457647573567</v>
          </cell>
          <cell r="AM15">
            <v>0.20722582257386266</v>
          </cell>
          <cell r="AN15">
            <v>0.20599951636192493</v>
          </cell>
          <cell r="AO15">
            <v>0.20550967880542073</v>
          </cell>
          <cell r="AP15">
            <v>0.20508401863372755</v>
          </cell>
          <cell r="AQ15">
            <v>0.20404931070757323</v>
          </cell>
          <cell r="AR15">
            <v>0.20371598513114567</v>
          </cell>
          <cell r="AS15">
            <v>0.20280851152538504</v>
          </cell>
          <cell r="AT15">
            <v>0.20255383049107228</v>
          </cell>
          <cell r="AU15">
            <v>0.20175758061163607</v>
          </cell>
          <cell r="AV15">
            <v>0.20100610443682074</v>
          </cell>
          <cell r="AW15">
            <v>0.20030765595947175</v>
          </cell>
          <cell r="AX15">
            <v>0.19965898895747983</v>
          </cell>
          <cell r="AY15">
            <v>0.19904623007291777</v>
          </cell>
          <cell r="AZ15">
            <v>0.19846747075066065</v>
          </cell>
          <cell r="BA15">
            <v>0.19794094445255067</v>
          </cell>
          <cell r="BB15">
            <v>0.19744362386415457</v>
          </cell>
          <cell r="BC15">
            <v>0.19697409581788064</v>
          </cell>
          <cell r="BD15">
            <v>0.1965403202029059</v>
          </cell>
          <cell r="BE15">
            <v>0.195652442942952</v>
          </cell>
          <cell r="BF15">
            <v>0.1952740471507585</v>
          </cell>
          <cell r="BG15">
            <v>0.19492632338270566</v>
          </cell>
          <cell r="BH15">
            <v>0.19415197037656581</v>
          </cell>
          <cell r="BI15">
            <v>0.19385952468552439</v>
          </cell>
          <cell r="BJ15">
            <v>0.19315146945306416</v>
          </cell>
          <cell r="BK15">
            <v>0.19290866443169857</v>
          </cell>
          <cell r="BL15">
            <v>0.19225255256567791</v>
          </cell>
          <cell r="BM15">
            <v>0.18932626351911555</v>
          </cell>
          <cell r="BN15">
            <v>0.18680992519150669</v>
          </cell>
          <cell r="BO15">
            <v>0.18425182686029445</v>
          </cell>
          <cell r="BP15">
            <v>0.18195813942021077</v>
          </cell>
          <cell r="BQ15">
            <v>0.17955805665126193</v>
          </cell>
          <cell r="BR15">
            <v>0.177626969073785</v>
          </cell>
          <cell r="BS15">
            <v>0.17552854393239309</v>
          </cell>
          <cell r="BT15">
            <v>0.17381013093483219</v>
          </cell>
          <cell r="BU15">
            <v>0.17189958928493065</v>
          </cell>
          <cell r="BV15">
            <v>0.17028711506461192</v>
          </cell>
          <cell r="BW15">
            <v>0.16870520266422809</v>
          </cell>
          <cell r="BX15">
            <v>0.16713522308446077</v>
          </cell>
          <cell r="BY15">
            <v>0.16578694876275818</v>
          </cell>
          <cell r="BZ15">
            <v>0.16442841098828911</v>
          </cell>
          <cell r="CA15">
            <v>0.1632493823179676</v>
          </cell>
          <cell r="CB15">
            <v>0.16203607653720861</v>
          </cell>
          <cell r="CC15">
            <v>0.16078289391963199</v>
          </cell>
          <cell r="CD15">
            <v>0.15967979684345734</v>
          </cell>
          <cell r="CE15">
            <v>0.15852648876612729</v>
          </cell>
          <cell r="CF15">
            <v>0.15750198553303044</v>
          </cell>
          <cell r="CG15">
            <v>0.15659314434967711</v>
          </cell>
          <cell r="CH15">
            <v>0.15474299987591231</v>
          </cell>
          <cell r="CI15">
            <v>0.15310636507698186</v>
          </cell>
          <cell r="CJ15">
            <v>0.15163747610374528</v>
          </cell>
          <cell r="CK15">
            <v>0.15015746235880653</v>
          </cell>
          <cell r="CL15">
            <v>0.14879476082947929</v>
          </cell>
          <cell r="CM15">
            <v>0.14766943061710311</v>
          </cell>
          <cell r="CN15">
            <v>0.14647341806132796</v>
          </cell>
          <cell r="CO15">
            <v>0.14547163483650585</v>
          </cell>
          <cell r="CP15">
            <v>0.14450970500975815</v>
          </cell>
          <cell r="CQ15">
            <v>0.14357484506319579</v>
          </cell>
          <cell r="CR15">
            <v>0.14266118145603265</v>
          </cell>
          <cell r="CS15">
            <v>0.14188077297228321</v>
          </cell>
          <cell r="CT15">
            <v>0.14110196530335817</v>
          </cell>
          <cell r="CU15">
            <v>0.14043427693158259</v>
          </cell>
          <cell r="CV15">
            <v>0.13899898599947944</v>
          </cell>
          <cell r="CW15">
            <v>0.13713150088729625</v>
          </cell>
          <cell r="CX15">
            <v>0.13549718707606215</v>
          </cell>
          <cell r="CY15">
            <v>0.1342130756916266</v>
          </cell>
          <cell r="CZ15">
            <v>0.13292901671618565</v>
          </cell>
          <cell r="DA15">
            <v>0.13199510571951342</v>
          </cell>
          <cell r="DB15">
            <v>0.13106277490037735</v>
          </cell>
          <cell r="DC15">
            <v>0.1302456254984718</v>
          </cell>
          <cell r="DD15">
            <v>0.12954522326585294</v>
          </cell>
          <cell r="DE15">
            <v>0.12896153375985142</v>
          </cell>
          <cell r="DF15">
            <v>0.12837786136571852</v>
          </cell>
          <cell r="DG15">
            <v>0.12779421854613796</v>
          </cell>
          <cell r="DH15">
            <v>0.12732728023800141</v>
          </cell>
          <cell r="DI15">
            <v>0.12697705951331567</v>
          </cell>
          <cell r="DJ15">
            <v>0.1266268625413916</v>
          </cell>
        </row>
      </sheetData>
      <sheetData sheetId="7"/>
      <sheetData sheetId="8"/>
      <sheetData sheetId="9">
        <row r="4">
          <cell r="A4" t="str">
            <v>CARBONYL</v>
          </cell>
        </row>
      </sheetData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0.5528951970965531</v>
          </cell>
        </row>
        <row r="15">
          <cell r="D15">
            <v>0.56190989376201239</v>
          </cell>
        </row>
        <row r="16">
          <cell r="D16">
            <v>0.7137586336956685</v>
          </cell>
        </row>
        <row r="17">
          <cell r="D17">
            <v>3.4697556270957129E-2</v>
          </cell>
        </row>
      </sheetData>
      <sheetData sheetId="7"/>
      <sheetData sheetId="8"/>
      <sheetData sheetId="9">
        <row r="4">
          <cell r="A4" t="str">
            <v>CARBONYL</v>
          </cell>
          <cell r="B4"/>
          <cell r="D4">
            <v>1041820000000</v>
          </cell>
          <cell r="E4">
            <v>752105000</v>
          </cell>
          <cell r="F4">
            <v>5417490000</v>
          </cell>
          <cell r="G4">
            <v>1047989595000</v>
          </cell>
          <cell r="I4">
            <v>935614000000</v>
          </cell>
          <cell r="J4">
            <v>1891430000</v>
          </cell>
          <cell r="K4">
            <v>4972410000</v>
          </cell>
          <cell r="L4">
            <v>942477840000</v>
          </cell>
        </row>
        <row r="5">
          <cell r="A5" t="str">
            <v>NITR</v>
          </cell>
          <cell r="B5"/>
          <cell r="D5">
            <v>327897399331.74268</v>
          </cell>
          <cell r="E5">
            <v>265724719159.55081</v>
          </cell>
          <cell r="F5">
            <v>21734992678.762608</v>
          </cell>
          <cell r="G5">
            <v>615357111170.05603</v>
          </cell>
          <cell r="I5">
            <v>331875808458.30054</v>
          </cell>
          <cell r="J5">
            <v>779789339786.98999</v>
          </cell>
          <cell r="K5">
            <v>319598405026.69458</v>
          </cell>
          <cell r="L5">
            <v>1431263553271.9851</v>
          </cell>
        </row>
        <row r="6">
          <cell r="A6" t="str">
            <v>DECOMP</v>
          </cell>
          <cell r="B6"/>
          <cell r="D6">
            <v>1630113219064.7554</v>
          </cell>
          <cell r="E6">
            <v>93931882279.996658</v>
          </cell>
          <cell r="F6">
            <v>21100052055.578541</v>
          </cell>
          <cell r="G6">
            <v>1745145153400.3306</v>
          </cell>
          <cell r="I6">
            <v>4348620704316.0264</v>
          </cell>
          <cell r="J6">
            <v>850092939788.9021</v>
          </cell>
          <cell r="K6">
            <v>435960540968.7937</v>
          </cell>
          <cell r="L6">
            <v>5634674185073.7227</v>
          </cell>
        </row>
        <row r="7">
          <cell r="A7" t="str">
            <v>ISOM</v>
          </cell>
          <cell r="B7"/>
          <cell r="D7">
            <v>14411333488423.92</v>
          </cell>
          <cell r="E7">
            <v>2661827279498.9336</v>
          </cell>
          <cell r="F7">
            <v>575765972736.65527</v>
          </cell>
          <cell r="G7">
            <v>17648926740659.508</v>
          </cell>
          <cell r="I7">
            <v>6092856306800.6182</v>
          </cell>
          <cell r="J7">
            <v>7311072316129.9814</v>
          </cell>
          <cell r="K7">
            <v>976007827664.04932</v>
          </cell>
          <cell r="L7">
            <v>14379936450594.648</v>
          </cell>
        </row>
        <row r="8">
          <cell r="A8" t="str">
            <v>HYDROXY-CARBONYL</v>
          </cell>
          <cell r="B8"/>
          <cell r="D8">
            <v>225207000194.67908</v>
          </cell>
          <cell r="E8">
            <v>24805100008.635147</v>
          </cell>
          <cell r="F8">
            <v>14221200004.376814</v>
          </cell>
          <cell r="G8">
            <v>264233300207.69101</v>
          </cell>
          <cell r="I8">
            <v>161204355230.79996</v>
          </cell>
          <cell r="J8">
            <v>49714744120.989998</v>
          </cell>
          <cell r="K8">
            <v>70962705874.51001</v>
          </cell>
          <cell r="L8">
            <v>281881805226.29993</v>
          </cell>
        </row>
        <row r="9">
          <cell r="C9"/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0.31700921402238197</v>
          </cell>
        </row>
        <row r="15">
          <cell r="D15">
            <v>0.32026983072954585</v>
          </cell>
        </row>
        <row r="16">
          <cell r="D16">
            <v>0.41027845843221994</v>
          </cell>
        </row>
        <row r="17">
          <cell r="D17">
            <v>3.0950611697805195E-2</v>
          </cell>
        </row>
      </sheetData>
      <sheetData sheetId="7"/>
      <sheetData sheetId="8"/>
      <sheetData sheetId="9">
        <row r="4">
          <cell r="A4" t="str">
            <v>CARBONYL</v>
          </cell>
          <cell r="B4"/>
          <cell r="D4">
            <v>2478540000000</v>
          </cell>
          <cell r="E4">
            <v>492887000</v>
          </cell>
          <cell r="F4">
            <v>5246220000</v>
          </cell>
          <cell r="G4">
            <v>2484279107000</v>
          </cell>
          <cell r="I4">
            <v>3391330000000</v>
          </cell>
          <cell r="J4">
            <v>1732890000</v>
          </cell>
          <cell r="K4">
            <v>7258520000</v>
          </cell>
          <cell r="L4">
            <v>3400321410000</v>
          </cell>
        </row>
        <row r="5">
          <cell r="A5" t="str">
            <v>NITR</v>
          </cell>
          <cell r="B5"/>
          <cell r="D5">
            <v>329218929993.23804</v>
          </cell>
          <cell r="E5">
            <v>184412320022</v>
          </cell>
          <cell r="F5">
            <v>21411877881.8904</v>
          </cell>
          <cell r="G5">
            <v>535043127897.12842</v>
          </cell>
          <cell r="I5">
            <v>308473001301.992</v>
          </cell>
          <cell r="J5">
            <v>471244437000</v>
          </cell>
          <cell r="K5">
            <v>297386214716.78003</v>
          </cell>
          <cell r="L5">
            <v>1077103653018.772</v>
          </cell>
        </row>
        <row r="6">
          <cell r="A6" t="str">
            <v>DECOMP</v>
          </cell>
          <cell r="B6"/>
          <cell r="D6">
            <v>2887451695024.0562</v>
          </cell>
          <cell r="E6">
            <v>24387003379.540619</v>
          </cell>
          <cell r="F6">
            <v>17311786025.436306</v>
          </cell>
          <cell r="G6">
            <v>2929150484429.0332</v>
          </cell>
          <cell r="I6">
            <v>6476697730580.9121</v>
          </cell>
          <cell r="J6">
            <v>221594115725.41974</v>
          </cell>
          <cell r="K6">
            <v>213722631060.86584</v>
          </cell>
          <cell r="L6">
            <v>6912014477367.1982</v>
          </cell>
        </row>
        <row r="7">
          <cell r="A7" t="str">
            <v>ISOM</v>
          </cell>
          <cell r="B7"/>
          <cell r="D7">
            <v>711583727311.57141</v>
          </cell>
          <cell r="E7">
            <v>1743138632874.1841</v>
          </cell>
          <cell r="F7">
            <v>39300163135.014503</v>
          </cell>
          <cell r="G7">
            <v>2494022523320.77</v>
          </cell>
          <cell r="I7">
            <v>2246183319592.875</v>
          </cell>
          <cell r="J7">
            <v>4913823801149.25</v>
          </cell>
          <cell r="K7">
            <v>1403109225951.3159</v>
          </cell>
          <cell r="L7">
            <v>8563116346693.4414</v>
          </cell>
        </row>
        <row r="8">
          <cell r="A8" t="str">
            <v>HYDROXY-CARBONYL</v>
          </cell>
          <cell r="B8"/>
          <cell r="D8">
            <v>328206000000</v>
          </cell>
          <cell r="E8">
            <v>9956810000</v>
          </cell>
          <cell r="F8">
            <v>18644900000</v>
          </cell>
          <cell r="G8">
            <v>356807710000</v>
          </cell>
          <cell r="I8">
            <v>319049000000</v>
          </cell>
          <cell r="J8">
            <v>24870000000</v>
          </cell>
          <cell r="K8">
            <v>97458500000</v>
          </cell>
          <cell r="L8">
            <v>441377500000</v>
          </cell>
        </row>
        <row r="9">
          <cell r="C9"/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0.12362713053573757</v>
          </cell>
        </row>
        <row r="15">
          <cell r="D15">
            <v>0.12438169371529381</v>
          </cell>
        </row>
        <row r="16">
          <cell r="D16">
            <v>0.16583213652910309</v>
          </cell>
        </row>
        <row r="17">
          <cell r="D17">
            <v>2.7712911022902204E-2</v>
          </cell>
        </row>
      </sheetData>
      <sheetData sheetId="7"/>
      <sheetData sheetId="8"/>
      <sheetData sheetId="9">
        <row r="4">
          <cell r="A4" t="str">
            <v>CARBONYL</v>
          </cell>
          <cell r="B4"/>
          <cell r="D4">
            <v>3526510000000</v>
          </cell>
          <cell r="E4">
            <v>365538000</v>
          </cell>
          <cell r="F4">
            <v>7463220000</v>
          </cell>
          <cell r="G4">
            <v>3534338758000</v>
          </cell>
          <cell r="I4">
            <v>3526510000000</v>
          </cell>
          <cell r="J4">
            <v>365538000</v>
          </cell>
          <cell r="K4">
            <v>7463220000</v>
          </cell>
          <cell r="L4">
            <v>3534338758000</v>
          </cell>
        </row>
        <row r="5">
          <cell r="A5" t="str">
            <v>NITR</v>
          </cell>
          <cell r="B5"/>
          <cell r="D5">
            <v>380858365610</v>
          </cell>
          <cell r="E5">
            <v>114361038600</v>
          </cell>
          <cell r="F5">
            <v>24090869838</v>
          </cell>
          <cell r="G5">
            <v>519310274048</v>
          </cell>
          <cell r="I5">
            <v>380858365610</v>
          </cell>
          <cell r="J5">
            <v>114361038600</v>
          </cell>
          <cell r="K5">
            <v>24090869838</v>
          </cell>
          <cell r="L5">
            <v>519310274048</v>
          </cell>
        </row>
        <row r="6">
          <cell r="A6" t="str">
            <v>DECOMP</v>
          </cell>
          <cell r="B6"/>
          <cell r="D6">
            <v>5127102382082.8457</v>
          </cell>
          <cell r="E6">
            <v>8741379703.2225819</v>
          </cell>
          <cell r="F6">
            <v>22155473106.86961</v>
          </cell>
          <cell r="G6">
            <v>5157999234892.9375</v>
          </cell>
          <cell r="I6">
            <v>5127102382082.8457</v>
          </cell>
          <cell r="J6">
            <v>8741379703.2225819</v>
          </cell>
          <cell r="K6">
            <v>22155473106.86961</v>
          </cell>
          <cell r="L6">
            <v>5157999234892.9375</v>
          </cell>
        </row>
        <row r="7">
          <cell r="A7" t="str">
            <v>HYDROXY-CARBONYL</v>
          </cell>
          <cell r="B7"/>
          <cell r="D7">
            <v>332662000000</v>
          </cell>
          <cell r="E7">
            <v>5260370000</v>
          </cell>
          <cell r="F7">
            <v>19051300000</v>
          </cell>
          <cell r="G7">
            <v>356973670000</v>
          </cell>
          <cell r="I7">
            <v>332662000000</v>
          </cell>
          <cell r="J7">
            <v>5260370000</v>
          </cell>
          <cell r="K7">
            <v>19051300000</v>
          </cell>
          <cell r="L7">
            <v>356973670000</v>
          </cell>
        </row>
        <row r="8">
          <cell r="A8" t="str">
            <v>ISOM</v>
          </cell>
          <cell r="B8"/>
          <cell r="D8">
            <v>591357924353.6969</v>
          </cell>
          <cell r="E8">
            <v>775407965451.69885</v>
          </cell>
          <cell r="F8">
            <v>29442210893.910339</v>
          </cell>
          <cell r="G8">
            <v>1396208100699.3062</v>
          </cell>
          <cell r="I8">
            <v>591357924353.6969</v>
          </cell>
          <cell r="J8">
            <v>775407965451.69885</v>
          </cell>
          <cell r="K8">
            <v>29442210893.910339</v>
          </cell>
          <cell r="L8">
            <v>1396208100699.3062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6.2158439644641988E-2</v>
          </cell>
        </row>
        <row r="15">
          <cell r="D15">
            <v>6.2497935671155483E-2</v>
          </cell>
        </row>
        <row r="16">
          <cell r="D16">
            <v>8.6220954609797659E-2</v>
          </cell>
        </row>
        <row r="17">
          <cell r="D17">
            <v>2.725633426545605E-2</v>
          </cell>
        </row>
      </sheetData>
      <sheetData sheetId="7"/>
      <sheetData sheetId="8"/>
      <sheetData sheetId="9">
        <row r="4">
          <cell r="A4" t="str">
            <v>CARBONYL</v>
          </cell>
          <cell r="B4"/>
          <cell r="D4">
            <v>3693520000000</v>
          </cell>
          <cell r="E4">
            <v>239506000</v>
          </cell>
          <cell r="F4">
            <v>7818280000</v>
          </cell>
          <cell r="G4">
            <v>3701577786000</v>
          </cell>
          <cell r="I4">
            <v>3693520000000</v>
          </cell>
          <cell r="J4">
            <v>239506000</v>
          </cell>
          <cell r="K4">
            <v>7818280000</v>
          </cell>
          <cell r="L4">
            <v>3701577786000</v>
          </cell>
        </row>
        <row r="5">
          <cell r="A5" t="str">
            <v>NITR</v>
          </cell>
          <cell r="B5"/>
          <cell r="D5">
            <v>410597127690</v>
          </cell>
          <cell r="E5">
            <v>79630537600</v>
          </cell>
          <cell r="F5">
            <v>25437870486</v>
          </cell>
          <cell r="G5">
            <v>515665535776</v>
          </cell>
          <cell r="I5">
            <v>410597127690</v>
          </cell>
          <cell r="J5">
            <v>79630537600</v>
          </cell>
          <cell r="K5">
            <v>25437870486</v>
          </cell>
          <cell r="L5">
            <v>515665535776</v>
          </cell>
        </row>
        <row r="6">
          <cell r="A6" t="str">
            <v>DECOMP</v>
          </cell>
          <cell r="B6"/>
          <cell r="D6">
            <v>6170457056112.04</v>
          </cell>
          <cell r="E6">
            <v>3222189258.2353201</v>
          </cell>
          <cell r="F6">
            <v>15083696178.249233</v>
          </cell>
          <cell r="G6">
            <v>6188762941548.5244</v>
          </cell>
          <cell r="I6">
            <v>6170457056112.04</v>
          </cell>
          <cell r="J6">
            <v>3222189258.2353201</v>
          </cell>
          <cell r="K6">
            <v>15083696178.249233</v>
          </cell>
          <cell r="L6">
            <v>6188762941548.5244</v>
          </cell>
        </row>
        <row r="7">
          <cell r="A7" t="str">
            <v>HYDROXY-CARBONYL</v>
          </cell>
          <cell r="B7"/>
          <cell r="D7">
            <v>365597000000</v>
          </cell>
          <cell r="E7">
            <v>3616560000</v>
          </cell>
          <cell r="F7">
            <v>20965900000</v>
          </cell>
          <cell r="G7">
            <v>390179460000</v>
          </cell>
          <cell r="I7">
            <v>365597000000</v>
          </cell>
          <cell r="J7">
            <v>3616560000</v>
          </cell>
          <cell r="K7">
            <v>20965900000</v>
          </cell>
          <cell r="L7">
            <v>390179460000</v>
          </cell>
        </row>
        <row r="8">
          <cell r="A8" t="str">
            <v>ISOM</v>
          </cell>
          <cell r="B8"/>
          <cell r="D8">
            <v>488815371893.07904</v>
          </cell>
          <cell r="E8">
            <v>360102310223</v>
          </cell>
          <cell r="F8">
            <v>20605208156.699802</v>
          </cell>
          <cell r="G8">
            <v>869522890272.77893</v>
          </cell>
          <cell r="I8">
            <v>488815371893.07904</v>
          </cell>
          <cell r="J8">
            <v>360102310223</v>
          </cell>
          <cell r="K8">
            <v>20605208156.699802</v>
          </cell>
          <cell r="L8">
            <v>869522890272.77893</v>
          </cell>
        </row>
      </sheetData>
      <sheetData sheetId="1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3.5311227965968452E-2</v>
          </cell>
        </row>
        <row r="15">
          <cell r="D15">
            <v>3.5515018133532833E-2</v>
          </cell>
        </row>
        <row r="16">
          <cell r="D16">
            <v>5.0640606924304499E-2</v>
          </cell>
        </row>
        <row r="17">
          <cell r="D17">
            <v>2.7720218413034708E-2</v>
          </cell>
        </row>
      </sheetData>
      <sheetData sheetId="7"/>
      <sheetData sheetId="8"/>
      <sheetData sheetId="9">
        <row r="4">
          <cell r="A4" t="str">
            <v>CARBONYL</v>
          </cell>
          <cell r="B4"/>
          <cell r="D4">
            <v>3618150000000</v>
          </cell>
          <cell r="E4">
            <v>177040000</v>
          </cell>
          <cell r="F4">
            <v>7659340000</v>
          </cell>
          <cell r="G4">
            <v>3625986380000</v>
          </cell>
          <cell r="I4">
            <v>5489320000000</v>
          </cell>
          <cell r="J4">
            <v>426408000</v>
          </cell>
          <cell r="K4">
            <v>11748800000</v>
          </cell>
          <cell r="L4">
            <v>5501495208000</v>
          </cell>
        </row>
        <row r="5">
          <cell r="A5" t="str">
            <v>NITR</v>
          </cell>
          <cell r="B5"/>
          <cell r="D5">
            <v>416763838811.54999</v>
          </cell>
          <cell r="E5">
            <v>61560818340</v>
          </cell>
          <cell r="F5">
            <v>25612777179.916</v>
          </cell>
          <cell r="G5">
            <v>503937434331.466</v>
          </cell>
          <cell r="I5">
            <v>354396971038.16998</v>
          </cell>
          <cell r="J5">
            <v>112070231900</v>
          </cell>
          <cell r="K5">
            <v>345017895240.79999</v>
          </cell>
          <cell r="L5">
            <v>811485098178.96997</v>
          </cell>
        </row>
        <row r="6">
          <cell r="A6" t="str">
            <v>DECOMP</v>
          </cell>
          <cell r="B6"/>
          <cell r="D6">
            <v>6348217775749.4238</v>
          </cell>
          <cell r="E6">
            <v>1561152461.5335045</v>
          </cell>
          <cell r="F6">
            <v>13725450029.355747</v>
          </cell>
          <cell r="G6">
            <v>6363504378240.3086</v>
          </cell>
          <cell r="I6">
            <v>14101543438968.064</v>
          </cell>
          <cell r="J6">
            <v>14929800941.810417</v>
          </cell>
          <cell r="K6">
            <v>138351335842.90985</v>
          </cell>
          <cell r="L6">
            <v>14254824575752.785</v>
          </cell>
        </row>
        <row r="7">
          <cell r="A7" t="str">
            <v>HYDROXY-CARBONYL</v>
          </cell>
          <cell r="B7"/>
          <cell r="D7">
            <v>392383700000</v>
          </cell>
          <cell r="E7">
            <v>2928942500</v>
          </cell>
          <cell r="F7">
            <v>22481499000</v>
          </cell>
          <cell r="G7">
            <v>417794141500</v>
          </cell>
          <cell r="I7">
            <v>356814400000</v>
          </cell>
          <cell r="J7">
            <v>4228311000</v>
          </cell>
          <cell r="K7">
            <v>109076860000</v>
          </cell>
          <cell r="L7">
            <v>470119571000</v>
          </cell>
        </row>
        <row r="8">
          <cell r="A8" t="str">
            <v>ISOM</v>
          </cell>
          <cell r="B8"/>
          <cell r="D8">
            <v>373757901743.24249</v>
          </cell>
          <cell r="E8">
            <v>198946625995.42587</v>
          </cell>
          <cell r="F8">
            <v>12852792979.114418</v>
          </cell>
          <cell r="G8">
            <v>585557320717.78247</v>
          </cell>
          <cell r="I8">
            <v>1944039972796.7937</v>
          </cell>
          <cell r="J8">
            <v>486766525082.87354</v>
          </cell>
          <cell r="K8">
            <v>680160483812.86194</v>
          </cell>
          <cell r="L8">
            <v>3110966981692.5283</v>
          </cell>
        </row>
      </sheetData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0.77877265238095239</v>
          </cell>
        </row>
        <row r="14">
          <cell r="D14">
            <v>0.44649701751823229</v>
          </cell>
        </row>
        <row r="15">
          <cell r="D15">
            <v>0.45229978973043206</v>
          </cell>
        </row>
        <row r="16">
          <cell r="D16">
            <v>0.55830342711138503</v>
          </cell>
        </row>
        <row r="17">
          <cell r="D17">
            <v>3.3412645694325824E-2</v>
          </cell>
        </row>
        <row r="18">
          <cell r="D18">
            <v>0.64232</v>
          </cell>
        </row>
      </sheetData>
      <sheetData sheetId="8"/>
      <sheetData sheetId="9"/>
      <sheetData sheetId="10">
        <row r="4">
          <cell r="A4" t="str">
            <v>CARBONYLS</v>
          </cell>
          <cell r="F4">
            <v>3274470000000</v>
          </cell>
          <cell r="G4">
            <v>5526170000</v>
          </cell>
          <cell r="H4">
            <v>17386600000</v>
          </cell>
          <cell r="I4">
            <v>3297382770000</v>
          </cell>
          <cell r="K4">
            <v>3686600000000</v>
          </cell>
          <cell r="L4">
            <v>5278610000</v>
          </cell>
          <cell r="M4">
            <v>19591400000</v>
          </cell>
          <cell r="N4">
            <v>3711470010000</v>
          </cell>
          <cell r="P4">
            <v>3274470000000</v>
          </cell>
          <cell r="Q4">
            <v>5526170000</v>
          </cell>
          <cell r="R4">
            <v>17386600000</v>
          </cell>
          <cell r="S4">
            <v>3297382770000</v>
          </cell>
          <cell r="U4">
            <v>3686600000000</v>
          </cell>
          <cell r="V4">
            <v>5278610000</v>
          </cell>
          <cell r="W4">
            <v>19591400000</v>
          </cell>
          <cell r="X4">
            <v>3711470010000</v>
          </cell>
        </row>
        <row r="5">
          <cell r="A5" t="str">
            <v>HYDROXYNITRATES</v>
          </cell>
          <cell r="F5">
            <v>480850780000</v>
          </cell>
          <cell r="G5">
            <v>885155600000</v>
          </cell>
          <cell r="H5">
            <v>255287600000</v>
          </cell>
          <cell r="I5">
            <v>1621293980000</v>
          </cell>
          <cell r="K5">
            <v>529112890000</v>
          </cell>
          <cell r="L5">
            <v>826360900000</v>
          </cell>
          <cell r="M5">
            <v>503428920000</v>
          </cell>
          <cell r="N5">
            <v>1858902710000</v>
          </cell>
          <cell r="P5">
            <v>480850780000</v>
          </cell>
          <cell r="Q5">
            <v>885155600000</v>
          </cell>
          <cell r="R5">
            <v>255287600000</v>
          </cell>
          <cell r="S5">
            <v>1621293980000</v>
          </cell>
          <cell r="U5">
            <v>529112890000</v>
          </cell>
          <cell r="V5">
            <v>826360900000</v>
          </cell>
          <cell r="W5">
            <v>503428920000</v>
          </cell>
          <cell r="X5">
            <v>1858902710000</v>
          </cell>
        </row>
        <row r="6">
          <cell r="A6" t="str">
            <v>DECOMPOSITION</v>
          </cell>
          <cell r="F6">
            <v>2245494315267</v>
          </cell>
          <cell r="G6">
            <v>22027199380</v>
          </cell>
          <cell r="H6">
            <v>31362919150.911999</v>
          </cell>
          <cell r="I6">
            <v>2298884433797.9121</v>
          </cell>
          <cell r="K6">
            <v>2532743712792.1001</v>
          </cell>
          <cell r="L6">
            <v>11775159835</v>
          </cell>
          <cell r="M6">
            <v>39746804869.320198</v>
          </cell>
          <cell r="N6">
            <v>2584265677496.4204</v>
          </cell>
          <cell r="P6">
            <v>2245494315267</v>
          </cell>
          <cell r="Q6">
            <v>22027199380</v>
          </cell>
          <cell r="R6">
            <v>31362919150.911999</v>
          </cell>
          <cell r="S6">
            <v>2298884433797.9121</v>
          </cell>
          <cell r="U6">
            <v>2532743712792.1001</v>
          </cell>
          <cell r="V6">
            <v>11775159835</v>
          </cell>
          <cell r="W6">
            <v>39746804869.320198</v>
          </cell>
          <cell r="X6">
            <v>2584265677496.4204</v>
          </cell>
        </row>
        <row r="7">
          <cell r="A7" t="str">
            <v>CYCLIC HEMIACETALs</v>
          </cell>
          <cell r="F7">
            <v>472782600000</v>
          </cell>
          <cell r="G7">
            <v>35554780000</v>
          </cell>
          <cell r="H7">
            <v>80638500000</v>
          </cell>
          <cell r="I7">
            <v>588975880000</v>
          </cell>
          <cell r="K7">
            <v>1525920100000</v>
          </cell>
          <cell r="L7">
            <v>97354630000</v>
          </cell>
          <cell r="M7">
            <v>358627500000</v>
          </cell>
          <cell r="N7">
            <v>1981902230000</v>
          </cell>
          <cell r="P7">
            <v>472782600000</v>
          </cell>
          <cell r="Q7">
            <v>35554780000</v>
          </cell>
          <cell r="R7">
            <v>80638500000</v>
          </cell>
          <cell r="S7">
            <v>588975880000</v>
          </cell>
          <cell r="U7">
            <v>1525920100000</v>
          </cell>
          <cell r="V7">
            <v>97354630000</v>
          </cell>
          <cell r="W7">
            <v>358627500000</v>
          </cell>
          <cell r="X7">
            <v>1981902230000</v>
          </cell>
        </row>
        <row r="8">
          <cell r="A8" t="str">
            <v>ISOMERISATION</v>
          </cell>
          <cell r="F8">
            <v>829584018743.59998</v>
          </cell>
          <cell r="G8">
            <v>6344999401110</v>
          </cell>
          <cell r="H8">
            <v>366067095937.76239</v>
          </cell>
          <cell r="I8">
            <v>7540650515791.3623</v>
          </cell>
          <cell r="K8">
            <v>954183252457.94995</v>
          </cell>
          <cell r="L8">
            <v>5221115343476.0996</v>
          </cell>
          <cell r="M8">
            <v>889544399948.24512</v>
          </cell>
          <cell r="N8">
            <v>7064842995882.2949</v>
          </cell>
          <cell r="P8">
            <v>829584018743.59998</v>
          </cell>
          <cell r="Q8">
            <v>6344999401110</v>
          </cell>
          <cell r="R8">
            <v>366067095937.76239</v>
          </cell>
          <cell r="S8">
            <v>7540650515791.3623</v>
          </cell>
          <cell r="U8">
            <v>954183252457.94995</v>
          </cell>
          <cell r="V8">
            <v>5221115343476.0996</v>
          </cell>
          <cell r="W8">
            <v>889544399948.24512</v>
          </cell>
          <cell r="X8">
            <v>7064842995882.2949</v>
          </cell>
        </row>
        <row r="9">
          <cell r="A9" t="str">
            <v>Higher_gen_C/10</v>
          </cell>
          <cell r="C9" t="str">
            <v>(gen 2+)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0.84561135238095242</v>
          </cell>
        </row>
        <row r="14">
          <cell r="D14">
            <v>0.26571212302476888</v>
          </cell>
        </row>
        <row r="15">
          <cell r="D15">
            <v>0.26765681555559917</v>
          </cell>
        </row>
        <row r="16">
          <cell r="D16">
            <v>0.32585524193071841</v>
          </cell>
        </row>
        <row r="17">
          <cell r="D17">
            <v>2.9649820302771274E-2</v>
          </cell>
        </row>
        <row r="18">
          <cell r="D18">
            <v>0.44391999999999998</v>
          </cell>
        </row>
      </sheetData>
      <sheetData sheetId="8"/>
      <sheetData sheetId="9"/>
      <sheetData sheetId="10">
        <row r="4">
          <cell r="A4" t="str">
            <v>CARBONYLS</v>
          </cell>
          <cell r="F4">
            <v>6091540000000</v>
          </cell>
          <cell r="G4">
            <v>2700160000</v>
          </cell>
          <cell r="H4">
            <v>13032600000</v>
          </cell>
          <cell r="I4">
            <v>6107272760000</v>
          </cell>
          <cell r="K4">
            <v>6813050000000</v>
          </cell>
          <cell r="L4">
            <v>1547110000</v>
          </cell>
          <cell r="M4">
            <v>14581700000</v>
          </cell>
          <cell r="N4">
            <v>6829178810000</v>
          </cell>
          <cell r="P4">
            <v>6091540000000</v>
          </cell>
          <cell r="Q4">
            <v>2700160000</v>
          </cell>
          <cell r="R4">
            <v>13032600000</v>
          </cell>
          <cell r="S4">
            <v>6107272760000</v>
          </cell>
          <cell r="U4">
            <v>6813050000000</v>
          </cell>
          <cell r="V4">
            <v>1547110000</v>
          </cell>
          <cell r="W4">
            <v>14581700000</v>
          </cell>
          <cell r="X4">
            <v>6829178810000</v>
          </cell>
        </row>
        <row r="5">
          <cell r="A5" t="str">
            <v>HYDROXYNITRATES</v>
          </cell>
          <cell r="F5">
            <v>504066000000</v>
          </cell>
          <cell r="G5">
            <v>605151800000</v>
          </cell>
          <cell r="H5">
            <v>257837450000</v>
          </cell>
          <cell r="I5">
            <v>1367055250000</v>
          </cell>
          <cell r="K5">
            <v>603758400000</v>
          </cell>
          <cell r="L5">
            <v>371325800000</v>
          </cell>
          <cell r="M5">
            <v>570473500000</v>
          </cell>
          <cell r="N5">
            <v>1545557700000</v>
          </cell>
          <cell r="P5">
            <v>504066000000</v>
          </cell>
          <cell r="Q5">
            <v>605151800000</v>
          </cell>
          <cell r="R5">
            <v>257837450000</v>
          </cell>
          <cell r="S5">
            <v>1367055250000</v>
          </cell>
          <cell r="U5">
            <v>603758400000</v>
          </cell>
          <cell r="V5">
            <v>371325800000</v>
          </cell>
          <cell r="W5">
            <v>570473500000</v>
          </cell>
          <cell r="X5">
            <v>1545557700000</v>
          </cell>
        </row>
        <row r="6">
          <cell r="A6" t="str">
            <v>DECOMPOSITION</v>
          </cell>
          <cell r="F6">
            <v>2826184254530</v>
          </cell>
          <cell r="G6">
            <v>439354907090</v>
          </cell>
          <cell r="H6">
            <v>44186252727.599998</v>
          </cell>
          <cell r="I6">
            <v>3309725414347.6001</v>
          </cell>
          <cell r="K6">
            <v>3583018153777</v>
          </cell>
          <cell r="L6">
            <v>31086712357</v>
          </cell>
          <cell r="M6">
            <v>10068519704.174</v>
          </cell>
          <cell r="N6">
            <v>3624173385838.1738</v>
          </cell>
          <cell r="P6">
            <v>2826184254530</v>
          </cell>
          <cell r="Q6">
            <v>439354907090</v>
          </cell>
          <cell r="R6">
            <v>44186252727.599998</v>
          </cell>
          <cell r="S6">
            <v>3309725414347.6001</v>
          </cell>
          <cell r="U6">
            <v>3583018153777</v>
          </cell>
          <cell r="V6">
            <v>31086712357</v>
          </cell>
          <cell r="W6">
            <v>10068519704.174</v>
          </cell>
          <cell r="X6">
            <v>3624173385838.1738</v>
          </cell>
        </row>
        <row r="7">
          <cell r="A7" t="str">
            <v>CYCLIC HEMIACETALs</v>
          </cell>
          <cell r="F7">
            <v>600943200000</v>
          </cell>
          <cell r="G7">
            <v>29473190000</v>
          </cell>
          <cell r="H7">
            <v>100818300000</v>
          </cell>
          <cell r="I7">
            <v>731234690000</v>
          </cell>
          <cell r="K7">
            <v>2001744000000</v>
          </cell>
          <cell r="L7">
            <v>50292160000</v>
          </cell>
          <cell r="M7">
            <v>470531300000</v>
          </cell>
          <cell r="N7">
            <v>2522567460000</v>
          </cell>
          <cell r="P7">
            <v>600943200000</v>
          </cell>
          <cell r="Q7">
            <v>29473190000</v>
          </cell>
          <cell r="R7">
            <v>100818300000</v>
          </cell>
          <cell r="S7">
            <v>731234690000</v>
          </cell>
          <cell r="U7">
            <v>2001744000000</v>
          </cell>
          <cell r="V7">
            <v>50292160000</v>
          </cell>
          <cell r="W7">
            <v>470531300000</v>
          </cell>
          <cell r="X7">
            <v>2522567460000</v>
          </cell>
        </row>
        <row r="8">
          <cell r="A8" t="str">
            <v>ISOMERISATION</v>
          </cell>
          <cell r="F8">
            <v>847276146515.5</v>
          </cell>
          <cell r="G8">
            <v>3590039079460</v>
          </cell>
          <cell r="H8">
            <v>266399387606.28018</v>
          </cell>
          <cell r="I8">
            <v>4703714613581.7803</v>
          </cell>
          <cell r="K8">
            <v>1006977063137.592</v>
          </cell>
          <cell r="L8">
            <v>1805847047992.3</v>
          </cell>
          <cell r="M8">
            <v>607665180659.24683</v>
          </cell>
          <cell r="N8">
            <v>3420489291789.1392</v>
          </cell>
          <cell r="P8">
            <v>847276146515.5</v>
          </cell>
          <cell r="Q8">
            <v>3590039079460</v>
          </cell>
          <cell r="R8">
            <v>266399387606.28018</v>
          </cell>
          <cell r="S8">
            <v>4703714613581.7803</v>
          </cell>
          <cell r="U8">
            <v>1006977063137.592</v>
          </cell>
          <cell r="V8">
            <v>1805847047992.3</v>
          </cell>
          <cell r="W8">
            <v>607665180659.24683</v>
          </cell>
          <cell r="X8">
            <v>3420489291789.1392</v>
          </cell>
        </row>
        <row r="9">
          <cell r="A9" t="str">
            <v>Higher_gen_C/10</v>
          </cell>
          <cell r="C9" t="str">
            <v>(gen 2+)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0.89451990238095236</v>
          </cell>
        </row>
        <row r="14">
          <cell r="D14">
            <v>0.20692085343591946</v>
          </cell>
        </row>
        <row r="15">
          <cell r="D15">
            <v>0.2078797741353515</v>
          </cell>
        </row>
        <row r="16">
          <cell r="D16">
            <v>0.24616215092214236</v>
          </cell>
        </row>
        <row r="17">
          <cell r="D17">
            <v>2.6755537639033971E-2</v>
          </cell>
        </row>
        <row r="18">
          <cell r="D18">
            <v>0.20211999999999999</v>
          </cell>
        </row>
      </sheetData>
      <sheetData sheetId="8"/>
      <sheetData sheetId="9"/>
      <sheetData sheetId="10">
        <row r="4">
          <cell r="A4" t="str">
            <v>CARBONYLS</v>
          </cell>
          <cell r="F4">
            <v>7597170000000</v>
          </cell>
          <cell r="G4">
            <v>2806710000</v>
          </cell>
          <cell r="H4">
            <v>16254900000</v>
          </cell>
          <cell r="I4">
            <v>7616231610000</v>
          </cell>
          <cell r="K4">
            <v>8327390000000</v>
          </cell>
          <cell r="L4">
            <v>1485460000</v>
          </cell>
          <cell r="M4">
            <v>17822800000</v>
          </cell>
          <cell r="N4">
            <v>8346698260000</v>
          </cell>
          <cell r="P4">
            <v>7597170000000</v>
          </cell>
          <cell r="Q4">
            <v>2806710000</v>
          </cell>
          <cell r="R4">
            <v>16254900000</v>
          </cell>
          <cell r="S4">
            <v>7616231610000</v>
          </cell>
          <cell r="U4">
            <v>8327390000000</v>
          </cell>
          <cell r="V4">
            <v>1485460000</v>
          </cell>
          <cell r="W4">
            <v>17822800000</v>
          </cell>
          <cell r="X4">
            <v>8346698260000</v>
          </cell>
        </row>
        <row r="5">
          <cell r="A5" t="str">
            <v>HYDROXYNITRATES</v>
          </cell>
          <cell r="F5">
            <v>519002800000</v>
          </cell>
          <cell r="G5">
            <v>519310900000</v>
          </cell>
          <cell r="H5">
            <v>273670600000</v>
          </cell>
          <cell r="I5">
            <v>1311984300000</v>
          </cell>
          <cell r="K5">
            <v>597147100000</v>
          </cell>
          <cell r="L5">
            <v>288497200000</v>
          </cell>
          <cell r="M5">
            <v>565487300000</v>
          </cell>
          <cell r="N5">
            <v>1451131600000</v>
          </cell>
          <cell r="P5">
            <v>519002800000</v>
          </cell>
          <cell r="Q5">
            <v>519310900000</v>
          </cell>
          <cell r="R5">
            <v>273670600000</v>
          </cell>
          <cell r="S5">
            <v>1311984300000</v>
          </cell>
          <cell r="U5">
            <v>597147100000</v>
          </cell>
          <cell r="V5">
            <v>288497200000</v>
          </cell>
          <cell r="W5">
            <v>565487300000</v>
          </cell>
          <cell r="X5">
            <v>1451131600000</v>
          </cell>
        </row>
        <row r="6">
          <cell r="A6" t="str">
            <v>DECOMPOSITION</v>
          </cell>
          <cell r="F6">
            <v>4142921400000</v>
          </cell>
          <cell r="G6">
            <v>473248369690</v>
          </cell>
          <cell r="H6">
            <v>142305205400</v>
          </cell>
          <cell r="I6">
            <v>4758474975090</v>
          </cell>
          <cell r="K6">
            <v>5060947416000</v>
          </cell>
          <cell r="L6">
            <v>34529521580</v>
          </cell>
          <cell r="M6">
            <v>27790043710</v>
          </cell>
          <cell r="N6">
            <v>5123266981290</v>
          </cell>
          <cell r="P6">
            <v>4142921400000</v>
          </cell>
          <cell r="Q6">
            <v>473248369690</v>
          </cell>
          <cell r="R6">
            <v>142305205400</v>
          </cell>
          <cell r="S6">
            <v>4758474975090</v>
          </cell>
          <cell r="U6">
            <v>5060947416000</v>
          </cell>
          <cell r="V6">
            <v>34529521580</v>
          </cell>
          <cell r="W6">
            <v>27790043710</v>
          </cell>
          <cell r="X6">
            <v>5123266981290</v>
          </cell>
        </row>
        <row r="7">
          <cell r="A7" t="str">
            <v>CYCLIC HEMIACETALs</v>
          </cell>
          <cell r="F7">
            <v>256381700000</v>
          </cell>
          <cell r="G7">
            <v>639930091000</v>
          </cell>
          <cell r="H7">
            <v>75513010000</v>
          </cell>
          <cell r="I7">
            <v>971824801000</v>
          </cell>
          <cell r="K7">
            <v>819466200000</v>
          </cell>
          <cell r="L7">
            <v>56647577000</v>
          </cell>
          <cell r="M7">
            <v>194717560000</v>
          </cell>
          <cell r="N7">
            <v>1070831337000</v>
          </cell>
          <cell r="P7">
            <v>256381700000</v>
          </cell>
          <cell r="Q7">
            <v>639930091000</v>
          </cell>
          <cell r="R7">
            <v>75513010000</v>
          </cell>
          <cell r="S7">
            <v>971824801000</v>
          </cell>
          <cell r="U7">
            <v>819466200000</v>
          </cell>
          <cell r="V7">
            <v>56647577000</v>
          </cell>
          <cell r="W7">
            <v>194717560000</v>
          </cell>
          <cell r="X7">
            <v>1070831337000</v>
          </cell>
        </row>
        <row r="8">
          <cell r="A8" t="str">
            <v>ISOMERISATION</v>
          </cell>
          <cell r="F8">
            <v>375610227060</v>
          </cell>
          <cell r="G8">
            <v>2214745946900</v>
          </cell>
          <cell r="H8">
            <v>81209756185.329987</v>
          </cell>
          <cell r="I8">
            <v>2671565930145.3301</v>
          </cell>
          <cell r="K8">
            <v>1082604768379.7</v>
          </cell>
          <cell r="L8">
            <v>1336623737290</v>
          </cell>
          <cell r="M8">
            <v>386955500114.45801</v>
          </cell>
          <cell r="N8">
            <v>2806184005784.1582</v>
          </cell>
          <cell r="P8">
            <v>375610227060</v>
          </cell>
          <cell r="Q8">
            <v>2214745946900</v>
          </cell>
          <cell r="R8">
            <v>81209756185.329987</v>
          </cell>
          <cell r="S8">
            <v>2671565930145.3301</v>
          </cell>
          <cell r="U8">
            <v>1082604768379.7</v>
          </cell>
          <cell r="V8">
            <v>1336623737290</v>
          </cell>
          <cell r="W8">
            <v>386955500114.45801</v>
          </cell>
          <cell r="X8">
            <v>2806184005784.1582</v>
          </cell>
        </row>
        <row r="9">
          <cell r="A9" t="str">
            <v>Higher_gen_C/10</v>
          </cell>
          <cell r="C9" t="str">
            <v>(gen 2+)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0.9072208157142857</v>
          </cell>
        </row>
        <row r="14">
          <cell r="D14">
            <v>0.1002336694150317</v>
          </cell>
        </row>
        <row r="15">
          <cell r="D15">
            <v>0.10062126165145198</v>
          </cell>
        </row>
        <row r="16">
          <cell r="D16">
            <v>0.12475291689214259</v>
          </cell>
        </row>
        <row r="17">
          <cell r="D17">
            <v>2.6212652238479506E-2</v>
          </cell>
        </row>
        <row r="18">
          <cell r="D18">
            <v>0.20211999999999999</v>
          </cell>
        </row>
      </sheetData>
      <sheetData sheetId="8"/>
      <sheetData sheetId="9"/>
      <sheetData sheetId="10">
        <row r="4">
          <cell r="A4" t="str">
            <v>CARBONYLS</v>
          </cell>
          <cell r="F4">
            <v>7606550000000</v>
          </cell>
          <cell r="G4">
            <v>1467960000</v>
          </cell>
          <cell r="H4">
            <v>16275700000</v>
          </cell>
          <cell r="I4">
            <v>7624293660000</v>
          </cell>
          <cell r="K4">
            <v>8267540000000</v>
          </cell>
          <cell r="L4">
            <v>712817000</v>
          </cell>
          <cell r="M4">
            <v>17694900000</v>
          </cell>
          <cell r="N4">
            <v>8285947717000</v>
          </cell>
          <cell r="P4">
            <v>7606550000000</v>
          </cell>
          <cell r="Q4">
            <v>1467960000</v>
          </cell>
          <cell r="R4">
            <v>16275700000</v>
          </cell>
          <cell r="S4">
            <v>7624293660000</v>
          </cell>
          <cell r="U4">
            <v>8267540000000</v>
          </cell>
          <cell r="V4">
            <v>712817000</v>
          </cell>
          <cell r="W4">
            <v>17694900000</v>
          </cell>
          <cell r="X4">
            <v>8285947717000</v>
          </cell>
        </row>
        <row r="5">
          <cell r="A5" t="str">
            <v>HYDROXYNITRATES</v>
          </cell>
          <cell r="F5">
            <v>650737000000</v>
          </cell>
          <cell r="G5">
            <v>340129600000</v>
          </cell>
          <cell r="H5">
            <v>354350100000</v>
          </cell>
          <cell r="I5">
            <v>1345216700000</v>
          </cell>
          <cell r="K5">
            <v>672427500000</v>
          </cell>
          <cell r="L5">
            <v>157018600000</v>
          </cell>
          <cell r="M5">
            <v>640547000000</v>
          </cell>
          <cell r="N5">
            <v>1469993100000</v>
          </cell>
          <cell r="P5">
            <v>650737000000</v>
          </cell>
          <cell r="Q5">
            <v>340129600000</v>
          </cell>
          <cell r="R5">
            <v>354350100000</v>
          </cell>
          <cell r="S5">
            <v>1345216700000</v>
          </cell>
          <cell r="U5">
            <v>672427500000</v>
          </cell>
          <cell r="V5">
            <v>157018600000</v>
          </cell>
          <cell r="W5">
            <v>640547000000</v>
          </cell>
          <cell r="X5">
            <v>1469993100000</v>
          </cell>
        </row>
        <row r="6">
          <cell r="A6" t="str">
            <v>DECOMPOSITION</v>
          </cell>
          <cell r="F6">
            <v>5436584585625.2998</v>
          </cell>
          <cell r="G6">
            <v>209380804710</v>
          </cell>
          <cell r="H6">
            <v>241751555415.29999</v>
          </cell>
          <cell r="I6">
            <v>5887716945750.5996</v>
          </cell>
          <cell r="K6">
            <v>6285808618469.2002</v>
          </cell>
          <cell r="L6">
            <v>25111813170</v>
          </cell>
          <cell r="M6">
            <v>40080894618</v>
          </cell>
          <cell r="N6">
            <v>6351001326257.2002</v>
          </cell>
          <cell r="P6">
            <v>5436584585625.2998</v>
          </cell>
          <cell r="Q6">
            <v>209380804710</v>
          </cell>
          <cell r="R6">
            <v>241751555415.29999</v>
          </cell>
          <cell r="S6">
            <v>5887716945750.5996</v>
          </cell>
          <cell r="U6">
            <v>6285808618469.2002</v>
          </cell>
          <cell r="V6">
            <v>25111813170</v>
          </cell>
          <cell r="W6">
            <v>40080894618</v>
          </cell>
          <cell r="X6">
            <v>6351001326257.2002</v>
          </cell>
        </row>
        <row r="7">
          <cell r="A7" t="str">
            <v>CYCLIC HEMIACETALs</v>
          </cell>
          <cell r="F7">
            <v>345854000000</v>
          </cell>
          <cell r="G7">
            <v>7385110000</v>
          </cell>
          <cell r="H7">
            <v>59426900000</v>
          </cell>
          <cell r="I7">
            <v>412666010000</v>
          </cell>
          <cell r="K7">
            <v>1044425000000</v>
          </cell>
          <cell r="L7">
            <v>9962960000</v>
          </cell>
          <cell r="M7">
            <v>245688000000</v>
          </cell>
          <cell r="N7">
            <v>1300075960000</v>
          </cell>
          <cell r="P7">
            <v>345854000000</v>
          </cell>
          <cell r="Q7">
            <v>7385110000</v>
          </cell>
          <cell r="R7">
            <v>59426900000</v>
          </cell>
          <cell r="S7">
            <v>412666010000</v>
          </cell>
          <cell r="U7">
            <v>1044425000000</v>
          </cell>
          <cell r="V7">
            <v>9962960000</v>
          </cell>
          <cell r="W7">
            <v>245688000000</v>
          </cell>
          <cell r="X7">
            <v>1300075960000</v>
          </cell>
        </row>
        <row r="8">
          <cell r="A8" t="str">
            <v>ISOMERISATION</v>
          </cell>
          <cell r="F8">
            <v>753384936800</v>
          </cell>
          <cell r="G8">
            <v>1318792745000</v>
          </cell>
          <cell r="H8">
            <v>208833827878.79999</v>
          </cell>
          <cell r="I8">
            <v>2281011509678.7998</v>
          </cell>
          <cell r="K8">
            <v>816810225880</v>
          </cell>
          <cell r="L8">
            <v>491555371220</v>
          </cell>
          <cell r="M8">
            <v>282101716254.66003</v>
          </cell>
          <cell r="N8">
            <v>1590467313354.6599</v>
          </cell>
          <cell r="P8">
            <v>753384936800</v>
          </cell>
          <cell r="Q8">
            <v>1318792745000</v>
          </cell>
          <cell r="R8">
            <v>208833827878.79999</v>
          </cell>
          <cell r="S8">
            <v>2281011509678.7998</v>
          </cell>
          <cell r="U8">
            <v>816810225880</v>
          </cell>
          <cell r="V8">
            <v>491555371220</v>
          </cell>
          <cell r="W8">
            <v>282101716254.66003</v>
          </cell>
          <cell r="X8">
            <v>1590467313354.6599</v>
          </cell>
        </row>
        <row r="9">
          <cell r="A9" t="str">
            <v>Higher_gen_C/10</v>
          </cell>
          <cell r="C9" t="str">
            <v>(gen 2+)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0.21233136145162471</v>
          </cell>
        </row>
        <row r="15">
          <cell r="D15">
            <v>0.21430489915022666</v>
          </cell>
        </row>
        <row r="16">
          <cell r="D16">
            <v>0.26760526122931111</v>
          </cell>
        </row>
        <row r="17">
          <cell r="D17">
            <v>3.102224885765684E-2</v>
          </cell>
        </row>
      </sheetData>
      <sheetData sheetId="7"/>
      <sheetData sheetId="8"/>
      <sheetData sheetId="9">
        <row r="4">
          <cell r="A4" t="str">
            <v>CARBONYL</v>
          </cell>
          <cell r="B4"/>
          <cell r="D4">
            <v>2326350000000</v>
          </cell>
          <cell r="E4">
            <v>409495000</v>
          </cell>
          <cell r="F4">
            <v>4923550000</v>
          </cell>
          <cell r="G4">
            <v>2331683045000</v>
          </cell>
          <cell r="I4">
            <v>3244130000000</v>
          </cell>
          <cell r="J4">
            <v>1087980000</v>
          </cell>
          <cell r="K4">
            <v>6943460000</v>
          </cell>
          <cell r="L4">
            <v>3252161440000</v>
          </cell>
        </row>
        <row r="5">
          <cell r="A5" t="str">
            <v>NITR</v>
          </cell>
          <cell r="B5"/>
          <cell r="D5">
            <v>340262630000</v>
          </cell>
          <cell r="E5">
            <v>162217900000</v>
          </cell>
          <cell r="F5">
            <v>21819448000</v>
          </cell>
          <cell r="G5">
            <v>524299978000</v>
          </cell>
          <cell r="I5">
            <v>354665360000</v>
          </cell>
          <cell r="J5">
            <v>322140910000</v>
          </cell>
          <cell r="K5">
            <v>340848610000</v>
          </cell>
          <cell r="L5">
            <v>1017654880000</v>
          </cell>
        </row>
        <row r="6">
          <cell r="A6" t="str">
            <v>DECOMP</v>
          </cell>
          <cell r="B6"/>
          <cell r="D6">
            <v>2098866470000</v>
          </cell>
          <cell r="E6">
            <v>10076266241</v>
          </cell>
          <cell r="F6">
            <v>8879491060</v>
          </cell>
          <cell r="G6">
            <v>2117822227301</v>
          </cell>
          <cell r="I6">
            <v>2253321040000</v>
          </cell>
          <cell r="J6">
            <v>14439594613</v>
          </cell>
          <cell r="K6">
            <v>19336027930</v>
          </cell>
          <cell r="L6">
            <v>2287096662543</v>
          </cell>
        </row>
        <row r="7">
          <cell r="A7" t="str">
            <v>ISOM</v>
          </cell>
          <cell r="B7"/>
          <cell r="D7">
            <v>290773764075</v>
          </cell>
          <cell r="E7">
            <v>1495160193000</v>
          </cell>
          <cell r="F7">
            <v>22852725430.700001</v>
          </cell>
          <cell r="G7">
            <v>1808786682505.7</v>
          </cell>
          <cell r="I7">
            <v>303924885581.20001</v>
          </cell>
          <cell r="J7">
            <v>3114834710000</v>
          </cell>
          <cell r="K7">
            <v>658220509536</v>
          </cell>
          <cell r="L7">
            <v>4076980105117.2002</v>
          </cell>
        </row>
        <row r="8">
          <cell r="A8" t="str">
            <v>HYDROXY-CARBONYL</v>
          </cell>
          <cell r="B8"/>
          <cell r="D8">
            <v>340815000000</v>
          </cell>
          <cell r="E8">
            <v>9152400000</v>
          </cell>
          <cell r="F8">
            <v>19317800000</v>
          </cell>
          <cell r="G8">
            <v>369285200000</v>
          </cell>
          <cell r="I8">
            <v>338882000000</v>
          </cell>
          <cell r="J8">
            <v>17337600000</v>
          </cell>
          <cell r="K8">
            <v>103550000000</v>
          </cell>
          <cell r="L8">
            <v>459769600000</v>
          </cell>
        </row>
        <row r="9">
          <cell r="C9"/>
        </row>
      </sheetData>
      <sheetData sheetId="1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0.90892924523809526</v>
          </cell>
        </row>
        <row r="14">
          <cell r="D14">
            <v>0.10657948235357978</v>
          </cell>
        </row>
        <row r="15">
          <cell r="D15">
            <v>0.10698094663682248</v>
          </cell>
        </row>
        <row r="16">
          <cell r="D16">
            <v>0.12876068141563024</v>
          </cell>
        </row>
        <row r="17">
          <cell r="D17">
            <v>2.6132008461172317E-2</v>
          </cell>
        </row>
        <row r="18">
          <cell r="D18">
            <v>0.13764000000000001</v>
          </cell>
        </row>
      </sheetData>
      <sheetData sheetId="8"/>
      <sheetData sheetId="9"/>
      <sheetData sheetId="10">
        <row r="4">
          <cell r="A4" t="str">
            <v>CARBONYLS</v>
          </cell>
          <cell r="F4">
            <v>7523910000000</v>
          </cell>
          <cell r="G4">
            <v>1513380000</v>
          </cell>
          <cell r="H4">
            <v>16097100000</v>
          </cell>
          <cell r="I4">
            <v>7541520480000</v>
          </cell>
          <cell r="K4">
            <v>8284870000000</v>
          </cell>
          <cell r="L4">
            <v>603772000</v>
          </cell>
          <cell r="M4">
            <v>17732000000</v>
          </cell>
          <cell r="N4">
            <v>8303205772000</v>
          </cell>
          <cell r="P4">
            <v>7523910000000</v>
          </cell>
          <cell r="Q4">
            <v>1513380000</v>
          </cell>
          <cell r="R4">
            <v>16097100000</v>
          </cell>
          <cell r="S4">
            <v>7541520480000</v>
          </cell>
          <cell r="U4">
            <v>8284870000000</v>
          </cell>
          <cell r="V4">
            <v>603772000</v>
          </cell>
          <cell r="W4">
            <v>17732000000</v>
          </cell>
          <cell r="X4">
            <v>8303205772000</v>
          </cell>
        </row>
        <row r="5">
          <cell r="A5" t="str">
            <v>HYDROXYNITRATES</v>
          </cell>
          <cell r="F5">
            <v>647836500000</v>
          </cell>
          <cell r="G5">
            <v>352941000000</v>
          </cell>
          <cell r="H5">
            <v>321719600000</v>
          </cell>
          <cell r="I5">
            <v>1322497100000</v>
          </cell>
          <cell r="K5">
            <v>681775600000</v>
          </cell>
          <cell r="L5">
            <v>134565100000</v>
          </cell>
          <cell r="M5">
            <v>649557300000</v>
          </cell>
          <cell r="N5">
            <v>1465898000000</v>
          </cell>
          <cell r="P5">
            <v>647836500000</v>
          </cell>
          <cell r="Q5">
            <v>352941000000</v>
          </cell>
          <cell r="R5">
            <v>321719600000</v>
          </cell>
          <cell r="S5">
            <v>1322497100000</v>
          </cell>
          <cell r="U5">
            <v>681775600000</v>
          </cell>
          <cell r="V5">
            <v>134565100000</v>
          </cell>
          <cell r="W5">
            <v>649557300000</v>
          </cell>
          <cell r="X5">
            <v>1465898000000</v>
          </cell>
        </row>
        <row r="6">
          <cell r="A6" t="str">
            <v>DECOMPOSITION</v>
          </cell>
          <cell r="F6">
            <v>9534347563409.1797</v>
          </cell>
          <cell r="G6">
            <v>2028830858.5999999</v>
          </cell>
          <cell r="H6">
            <v>19322450328.424</v>
          </cell>
          <cell r="I6">
            <v>9555698844596.2031</v>
          </cell>
          <cell r="K6">
            <v>10479764023387.783</v>
          </cell>
          <cell r="L6">
            <v>797347073.26699996</v>
          </cell>
          <cell r="M6">
            <v>21556020427.565002</v>
          </cell>
          <cell r="N6">
            <v>10502117390888.615</v>
          </cell>
          <cell r="P6">
            <v>9534347563409.1797</v>
          </cell>
          <cell r="Q6">
            <v>2028830858.5999999</v>
          </cell>
          <cell r="R6">
            <v>19322450328.424</v>
          </cell>
          <cell r="S6">
            <v>9555698844596.2031</v>
          </cell>
          <cell r="U6">
            <v>10479764023387.783</v>
          </cell>
          <cell r="V6">
            <v>797347073.26699996</v>
          </cell>
          <cell r="W6">
            <v>21556020427.565002</v>
          </cell>
          <cell r="X6">
            <v>10502117390888.615</v>
          </cell>
        </row>
        <row r="7">
          <cell r="A7" t="str">
            <v>CYCLIC HEMIACETALs</v>
          </cell>
          <cell r="F7">
            <v>57576500000</v>
          </cell>
          <cell r="G7">
            <v>1120092430000</v>
          </cell>
          <cell r="H7">
            <v>107782340000</v>
          </cell>
          <cell r="I7">
            <v>1285451270000</v>
          </cell>
          <cell r="K7">
            <v>196591000000</v>
          </cell>
          <cell r="L7">
            <v>69967220000</v>
          </cell>
          <cell r="M7">
            <v>52493380000</v>
          </cell>
          <cell r="N7">
            <v>319051600000</v>
          </cell>
          <cell r="P7">
            <v>57576500000</v>
          </cell>
          <cell r="Q7">
            <v>1120092430000</v>
          </cell>
          <cell r="R7">
            <v>107782340000</v>
          </cell>
          <cell r="S7">
            <v>1285451270000</v>
          </cell>
          <cell r="U7">
            <v>196591000000</v>
          </cell>
          <cell r="V7">
            <v>69967220000</v>
          </cell>
          <cell r="W7">
            <v>52493380000</v>
          </cell>
          <cell r="X7">
            <v>319051600000</v>
          </cell>
        </row>
        <row r="8">
          <cell r="A8" t="str">
            <v>ISOMERISATION</v>
          </cell>
          <cell r="F8">
            <v>482930842800</v>
          </cell>
          <cell r="G8">
            <v>491118882000</v>
          </cell>
          <cell r="H8">
            <v>19230793954.5</v>
          </cell>
          <cell r="I8">
            <v>993280518754.5</v>
          </cell>
          <cell r="K8">
            <v>1722167613024</v>
          </cell>
          <cell r="L8">
            <v>328807620220</v>
          </cell>
          <cell r="M8">
            <v>53643058190.330002</v>
          </cell>
          <cell r="N8">
            <v>2104618291434.3301</v>
          </cell>
          <cell r="P8">
            <v>482930842800</v>
          </cell>
          <cell r="Q8">
            <v>491118882000</v>
          </cell>
          <cell r="R8">
            <v>19230793954.5</v>
          </cell>
          <cell r="S8">
            <v>993280518754.5</v>
          </cell>
          <cell r="U8">
            <v>1722167613024</v>
          </cell>
          <cell r="V8">
            <v>328807620220</v>
          </cell>
          <cell r="W8">
            <v>53643058190.330002</v>
          </cell>
          <cell r="X8">
            <v>2104618291434.3301</v>
          </cell>
        </row>
        <row r="9">
          <cell r="A9" t="str">
            <v>Higher_gen_C/10</v>
          </cell>
          <cell r="C9" t="str">
            <v>(gen 2+)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  <sheetName val="SOA_spec@maxaer"/>
      <sheetName val="ranks"/>
      <sheetName val="fig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0.75385919523809519</v>
          </cell>
        </row>
        <row r="14">
          <cell r="D14">
            <v>0.58959151864632975</v>
          </cell>
        </row>
        <row r="15">
          <cell r="D15">
            <v>0.5983229724665059</v>
          </cell>
        </row>
        <row r="16">
          <cell r="D16">
            <v>0.72942836236195574</v>
          </cell>
        </row>
        <row r="17">
          <cell r="D17">
            <v>3.466198933747025E-2</v>
          </cell>
        </row>
      </sheetData>
      <sheetData sheetId="8"/>
      <sheetData sheetId="9"/>
      <sheetData sheetId="10">
        <row r="4">
          <cell r="A4" t="str">
            <v>CARBONYLS</v>
          </cell>
          <cell r="C4"/>
          <cell r="D4"/>
          <cell r="F4">
            <v>1098100000000</v>
          </cell>
          <cell r="G4">
            <v>2363220000</v>
          </cell>
          <cell r="H4">
            <v>5840740000</v>
          </cell>
          <cell r="I4">
            <v>1106303960000</v>
          </cell>
          <cell r="K4">
            <v>922214000000</v>
          </cell>
          <cell r="L4">
            <v>1278220000</v>
          </cell>
          <cell r="M4">
            <v>4901120000</v>
          </cell>
          <cell r="N4">
            <v>928393340000</v>
          </cell>
          <cell r="P4">
            <v>1098100000000</v>
          </cell>
          <cell r="Q4">
            <v>2363220000</v>
          </cell>
          <cell r="R4">
            <v>5840740000</v>
          </cell>
          <cell r="S4">
            <v>1106303960000</v>
          </cell>
          <cell r="U4">
            <v>922214000000</v>
          </cell>
          <cell r="V4">
            <v>1278220000</v>
          </cell>
          <cell r="W4">
            <v>4901120000</v>
          </cell>
          <cell r="X4">
            <v>928393340000</v>
          </cell>
        </row>
        <row r="5">
          <cell r="A5" t="str">
            <v>HYDROXYNITRATES</v>
          </cell>
          <cell r="C5"/>
          <cell r="D5"/>
          <cell r="F5">
            <v>335050250000</v>
          </cell>
          <cell r="G5">
            <v>786491300000</v>
          </cell>
          <cell r="H5">
            <v>183420840000</v>
          </cell>
          <cell r="I5">
            <v>1304962390000</v>
          </cell>
          <cell r="K5">
            <v>416036100000</v>
          </cell>
          <cell r="L5">
            <v>628988600000</v>
          </cell>
          <cell r="M5">
            <v>390593920000</v>
          </cell>
          <cell r="N5">
            <v>1435618620000</v>
          </cell>
          <cell r="P5">
            <v>335050250000</v>
          </cell>
          <cell r="Q5">
            <v>786491300000</v>
          </cell>
          <cell r="R5">
            <v>183420840000</v>
          </cell>
          <cell r="S5">
            <v>1304962390000</v>
          </cell>
          <cell r="U5">
            <v>416036100000</v>
          </cell>
          <cell r="V5">
            <v>628988600000</v>
          </cell>
          <cell r="W5">
            <v>390593920000</v>
          </cell>
          <cell r="X5">
            <v>1435618620000</v>
          </cell>
        </row>
        <row r="6">
          <cell r="A6" t="str">
            <v>DECOMPOSITION</v>
          </cell>
          <cell r="C6"/>
          <cell r="D6"/>
          <cell r="F6">
            <v>801752451916</v>
          </cell>
          <cell r="G6">
            <v>468574096490</v>
          </cell>
          <cell r="H6">
            <v>11694682131.820999</v>
          </cell>
          <cell r="I6">
            <v>1282021230537.821</v>
          </cell>
          <cell r="K6">
            <v>692719318885.59998</v>
          </cell>
          <cell r="L6">
            <v>43179910854</v>
          </cell>
          <cell r="M6">
            <v>2242273170.4756002</v>
          </cell>
          <cell r="N6">
            <v>738141502910.07556</v>
          </cell>
          <cell r="P6">
            <v>1650739535099.9226</v>
          </cell>
          <cell r="Q6">
            <v>1130858729761.6667</v>
          </cell>
          <cell r="R6">
            <v>82434181559.47525</v>
          </cell>
          <cell r="S6">
            <v>2864032446421.0659</v>
          </cell>
          <cell r="U6">
            <v>1992430968280.6475</v>
          </cell>
          <cell r="V6">
            <v>359426595652.47107</v>
          </cell>
          <cell r="W6">
            <v>161536725715.8634</v>
          </cell>
          <cell r="X6">
            <v>2513394289648.9814</v>
          </cell>
        </row>
        <row r="7">
          <cell r="A7" t="str">
            <v>CYCLIC HEMIACETALs</v>
          </cell>
          <cell r="C7"/>
          <cell r="D7"/>
          <cell r="F7">
            <v>209304010000</v>
          </cell>
          <cell r="G7">
            <v>633588211000</v>
          </cell>
          <cell r="H7">
            <v>45650100000</v>
          </cell>
          <cell r="I7">
            <v>888542321000</v>
          </cell>
          <cell r="K7">
            <v>141657670000</v>
          </cell>
          <cell r="L7">
            <v>56464882500</v>
          </cell>
          <cell r="M7">
            <v>36125740000</v>
          </cell>
          <cell r="N7">
            <v>234248292500</v>
          </cell>
          <cell r="P7">
            <v>209304010000</v>
          </cell>
          <cell r="Q7">
            <v>633823659000</v>
          </cell>
          <cell r="R7">
            <v>45654510170</v>
          </cell>
          <cell r="S7">
            <v>888782179170</v>
          </cell>
          <cell r="U7">
            <v>141657670000</v>
          </cell>
          <cell r="V7">
            <v>56495315000</v>
          </cell>
          <cell r="W7">
            <v>36126266727</v>
          </cell>
          <cell r="X7">
            <v>234279251727</v>
          </cell>
        </row>
        <row r="8">
          <cell r="A8" t="str">
            <v>ISOMERISATION</v>
          </cell>
          <cell r="C8"/>
          <cell r="D8"/>
          <cell r="F8">
            <v>46764352599.900002</v>
          </cell>
          <cell r="G8">
            <v>5159157625400</v>
          </cell>
          <cell r="H8">
            <v>4193874817.8080997</v>
          </cell>
          <cell r="I8">
            <v>5210115852817.708</v>
          </cell>
          <cell r="K8">
            <v>54188264968.821999</v>
          </cell>
          <cell r="L8">
            <v>1456500662696.3999</v>
          </cell>
          <cell r="M8">
            <v>25061458463.096992</v>
          </cell>
          <cell r="N8">
            <v>1535750386128.3191</v>
          </cell>
          <cell r="P8">
            <v>863489471803.4679</v>
          </cell>
          <cell r="Q8">
            <v>6815565026113.9893</v>
          </cell>
          <cell r="R8">
            <v>132395814858.78503</v>
          </cell>
          <cell r="S8">
            <v>7811450312776.2412</v>
          </cell>
          <cell r="U8">
            <v>1626547561215.251</v>
          </cell>
          <cell r="V8">
            <v>4888452645863.2578</v>
          </cell>
          <cell r="W8">
            <v>1115053438186.2068</v>
          </cell>
          <cell r="X8">
            <v>7630053645264.7236</v>
          </cell>
        </row>
        <row r="9">
          <cell r="A9" t="str">
            <v>Higher_gen_C/10</v>
          </cell>
          <cell r="C9" t="str">
            <v>(gen 2+)</v>
          </cell>
          <cell r="D9"/>
          <cell r="F9">
            <v>3038146530192.1602</v>
          </cell>
          <cell r="G9">
            <v>2320099371222.0039</v>
          </cell>
          <cell r="H9">
            <v>200291418892.28299</v>
          </cell>
          <cell r="I9">
            <v>5558537320306.4502</v>
          </cell>
          <cell r="K9">
            <v>7452179423832.4551</v>
          </cell>
          <cell r="L9">
            <v>3764096374921.8306</v>
          </cell>
          <cell r="M9">
            <v>1273701066746.2913</v>
          </cell>
          <cell r="N9">
            <v>12489976865500.594</v>
          </cell>
          <cell r="P9">
            <v>1350980000000</v>
          </cell>
          <cell r="Q9">
            <v>0</v>
          </cell>
          <cell r="R9">
            <v>0</v>
          </cell>
          <cell r="S9">
            <v>1350980000000</v>
          </cell>
          <cell r="U9">
            <v>4416050000000</v>
          </cell>
          <cell r="V9">
            <v>0</v>
          </cell>
          <cell r="W9">
            <v>0</v>
          </cell>
          <cell r="X9">
            <v>4416050000000</v>
          </cell>
        </row>
      </sheetData>
      <sheetData sheetId="11"/>
      <sheetData sheetId="12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  <sheetName val="SOA_spec@maxaer"/>
      <sheetName val="ranks"/>
      <sheetName val="fig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0.80767721904761902</v>
          </cell>
        </row>
        <row r="14">
          <cell r="D14">
            <v>0.43810644614822419</v>
          </cell>
        </row>
        <row r="15">
          <cell r="D15">
            <v>0.44248322149906466</v>
          </cell>
        </row>
        <row r="16">
          <cell r="D16">
            <v>0.53148870153894512</v>
          </cell>
        </row>
        <row r="17">
          <cell r="D17">
            <v>3.1193740550396417E-2</v>
          </cell>
        </row>
      </sheetData>
      <sheetData sheetId="8"/>
      <sheetData sheetId="9"/>
      <sheetData sheetId="10">
        <row r="4">
          <cell r="A4" t="str">
            <v>CARBONYLS</v>
          </cell>
          <cell r="C4"/>
          <cell r="D4"/>
          <cell r="F4">
            <v>3517550000000</v>
          </cell>
          <cell r="G4">
            <v>2434100000</v>
          </cell>
          <cell r="H4">
            <v>7529040000</v>
          </cell>
          <cell r="I4">
            <v>3527513140000</v>
          </cell>
          <cell r="K4">
            <v>3332860000000</v>
          </cell>
          <cell r="L4">
            <v>1154820000</v>
          </cell>
          <cell r="M4">
            <v>7133200000</v>
          </cell>
          <cell r="N4">
            <v>3341148020000</v>
          </cell>
          <cell r="P4">
            <v>3517550000000</v>
          </cell>
          <cell r="Q4">
            <v>2434100000</v>
          </cell>
          <cell r="R4">
            <v>7529040000</v>
          </cell>
          <cell r="S4">
            <v>3527513140000</v>
          </cell>
          <cell r="U4">
            <v>3332860000000</v>
          </cell>
          <cell r="V4">
            <v>1154820000</v>
          </cell>
          <cell r="W4">
            <v>7133200000</v>
          </cell>
          <cell r="X4">
            <v>3341148020000</v>
          </cell>
        </row>
        <row r="5">
          <cell r="A5" t="str">
            <v>HYDROXYNITRATES</v>
          </cell>
          <cell r="C5"/>
          <cell r="D5"/>
          <cell r="F5">
            <v>302469300000</v>
          </cell>
          <cell r="G5">
            <v>566870400000</v>
          </cell>
          <cell r="H5">
            <v>167278640000</v>
          </cell>
          <cell r="I5">
            <v>1036618340000</v>
          </cell>
          <cell r="K5">
            <v>385188300000</v>
          </cell>
          <cell r="L5">
            <v>361477100000</v>
          </cell>
          <cell r="M5">
            <v>360467700000</v>
          </cell>
          <cell r="N5">
            <v>1107133100000</v>
          </cell>
          <cell r="P5">
            <v>302469300000</v>
          </cell>
          <cell r="Q5">
            <v>566870400000</v>
          </cell>
          <cell r="R5">
            <v>167278640000</v>
          </cell>
          <cell r="S5">
            <v>1036618340000</v>
          </cell>
          <cell r="U5">
            <v>385188300000</v>
          </cell>
          <cell r="V5">
            <v>361477100000</v>
          </cell>
          <cell r="W5">
            <v>360467700000</v>
          </cell>
          <cell r="X5">
            <v>1107133100000</v>
          </cell>
        </row>
        <row r="6">
          <cell r="A6" t="str">
            <v>DECOMPOSITION</v>
          </cell>
          <cell r="C6"/>
          <cell r="D6"/>
          <cell r="F6">
            <v>1040675368270</v>
          </cell>
          <cell r="G6">
            <v>429612466000</v>
          </cell>
          <cell r="H6">
            <v>29403211195.150002</v>
          </cell>
          <cell r="I6">
            <v>1499691045465.1499</v>
          </cell>
          <cell r="K6">
            <v>889361656234</v>
          </cell>
          <cell r="L6">
            <v>38948196453</v>
          </cell>
          <cell r="M6">
            <v>3958042075.5970001</v>
          </cell>
          <cell r="N6">
            <v>932267894762.59705</v>
          </cell>
          <cell r="P6">
            <v>1843219390774.2258</v>
          </cell>
          <cell r="Q6">
            <v>953109337043.9425</v>
          </cell>
          <cell r="R6">
            <v>109041871497.08955</v>
          </cell>
          <cell r="S6">
            <v>2905370599315.2622</v>
          </cell>
          <cell r="U6">
            <v>1962543119659.3552</v>
          </cell>
          <cell r="V6">
            <v>193174386101.50305</v>
          </cell>
          <cell r="W6">
            <v>117453221693.8439</v>
          </cell>
          <cell r="X6">
            <v>2273170727454.7021</v>
          </cell>
        </row>
        <row r="7">
          <cell r="A7" t="str">
            <v>CYCLIC HEMIACETALs</v>
          </cell>
          <cell r="C7"/>
          <cell r="D7"/>
          <cell r="F7">
            <v>124573412000</v>
          </cell>
          <cell r="G7">
            <v>625179881400</v>
          </cell>
          <cell r="H7">
            <v>42923036000</v>
          </cell>
          <cell r="I7">
            <v>792676329400</v>
          </cell>
          <cell r="K7">
            <v>78357861000</v>
          </cell>
          <cell r="L7">
            <v>47100063100</v>
          </cell>
          <cell r="M7">
            <v>21147292000</v>
          </cell>
          <cell r="N7">
            <v>146605216100</v>
          </cell>
          <cell r="P7">
            <v>124814923000</v>
          </cell>
          <cell r="Q7">
            <v>625198379769.56995</v>
          </cell>
          <cell r="R7">
            <v>42964183558.277702</v>
          </cell>
          <cell r="S7">
            <v>792977486327.84766</v>
          </cell>
          <cell r="U7">
            <v>78630189000</v>
          </cell>
          <cell r="V7">
            <v>47110511241.730003</v>
          </cell>
          <cell r="W7">
            <v>21214832701.487</v>
          </cell>
          <cell r="X7">
            <v>146955532943.21701</v>
          </cell>
        </row>
        <row r="8">
          <cell r="A8" t="str">
            <v>ISOMERISATION</v>
          </cell>
          <cell r="C8"/>
          <cell r="D8"/>
          <cell r="F8">
            <v>38710896414.5</v>
          </cell>
          <cell r="G8">
            <v>3229055042770</v>
          </cell>
          <cell r="H8">
            <v>3259077294.8508</v>
          </cell>
          <cell r="I8">
            <v>3271025016479.3506</v>
          </cell>
          <cell r="K8">
            <v>26392983109.735001</v>
          </cell>
          <cell r="L8">
            <v>915172973667.5</v>
          </cell>
          <cell r="M8">
            <v>16990840693.215052</v>
          </cell>
          <cell r="N8">
            <v>958556797470.45007</v>
          </cell>
          <cell r="P8">
            <v>887537839405.92944</v>
          </cell>
          <cell r="Q8">
            <v>5285022400634.6592</v>
          </cell>
          <cell r="R8">
            <v>186753204643.80569</v>
          </cell>
          <cell r="S8">
            <v>6359313444684.3936</v>
          </cell>
          <cell r="U8">
            <v>1896264132358.9397</v>
          </cell>
          <cell r="V8">
            <v>2983872468928.832</v>
          </cell>
          <cell r="W8">
            <v>1082982098934.9424</v>
          </cell>
          <cell r="X8">
            <v>5963118700222.7129</v>
          </cell>
        </row>
        <row r="9">
          <cell r="A9" t="str">
            <v>Higher_gen_C/10</v>
          </cell>
          <cell r="C9" t="str">
            <v>(gen 2+)</v>
          </cell>
          <cell r="D9"/>
          <cell r="F9">
            <v>3651001168122.917</v>
          </cell>
          <cell r="G9">
            <v>2584707233020.9409</v>
          </cell>
          <cell r="H9">
            <v>263475875399.96347</v>
          </cell>
          <cell r="I9">
            <v>6499184276543.8242</v>
          </cell>
          <cell r="K9">
            <v>8544385195441.4395</v>
          </cell>
          <cell r="L9">
            <v>2228810728311.6553</v>
          </cell>
          <cell r="M9">
            <v>1191845550130.0449</v>
          </cell>
          <cell r="N9">
            <v>11965041473883.143</v>
          </cell>
          <cell r="P9">
            <v>1365590000000</v>
          </cell>
          <cell r="Q9">
            <v>0</v>
          </cell>
          <cell r="R9">
            <v>0</v>
          </cell>
          <cell r="S9">
            <v>1365590000000</v>
          </cell>
          <cell r="U9">
            <v>4869080000000</v>
          </cell>
          <cell r="V9">
            <v>0</v>
          </cell>
          <cell r="W9">
            <v>0</v>
          </cell>
          <cell r="X9">
            <v>4869080000000</v>
          </cell>
        </row>
      </sheetData>
      <sheetData sheetId="11"/>
      <sheetData sheetId="12"/>
      <sheetData sheetId="1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  <sheetName val="SOA_spec@maxaer"/>
      <sheetName val="ranks"/>
      <sheetName val="Fig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0.85786546761904758</v>
          </cell>
        </row>
        <row r="14">
          <cell r="D14">
            <v>0.29034483481226298</v>
          </cell>
        </row>
        <row r="15">
          <cell r="D15">
            <v>0.29225465870856215</v>
          </cell>
        </row>
        <row r="16">
          <cell r="D16">
            <v>0.34472730460496098</v>
          </cell>
        </row>
        <row r="17">
          <cell r="D17">
            <v>2.8094859434279577E-2</v>
          </cell>
        </row>
      </sheetData>
      <sheetData sheetId="8"/>
      <sheetData sheetId="9"/>
      <sheetData sheetId="10">
        <row r="4">
          <cell r="A4" t="str">
            <v>CARBONYLS</v>
          </cell>
          <cell r="C4"/>
          <cell r="D4"/>
          <cell r="F4">
            <v>5160500000000</v>
          </cell>
          <cell r="G4">
            <v>2543840000</v>
          </cell>
          <cell r="H4">
            <v>11044900000</v>
          </cell>
          <cell r="I4">
            <v>5174088740000</v>
          </cell>
          <cell r="K4">
            <v>5040020000000</v>
          </cell>
          <cell r="L4">
            <v>1037020000</v>
          </cell>
          <cell r="M4">
            <v>10787000000</v>
          </cell>
          <cell r="N4">
            <v>5051844020000</v>
          </cell>
          <cell r="P4">
            <v>5160500000000</v>
          </cell>
          <cell r="Q4">
            <v>2543840000</v>
          </cell>
          <cell r="R4">
            <v>11044900000</v>
          </cell>
          <cell r="S4">
            <v>5174088740000</v>
          </cell>
          <cell r="U4">
            <v>5040020000000</v>
          </cell>
          <cell r="V4">
            <v>1037020000</v>
          </cell>
          <cell r="W4">
            <v>10787000000</v>
          </cell>
          <cell r="X4">
            <v>5051844020000</v>
          </cell>
        </row>
        <row r="5">
          <cell r="A5" t="str">
            <v>HYDROXYNITRATES</v>
          </cell>
          <cell r="C5"/>
          <cell r="D5"/>
          <cell r="F5">
            <v>314461000000</v>
          </cell>
          <cell r="G5">
            <v>419825400000</v>
          </cell>
          <cell r="H5">
            <v>180954900000</v>
          </cell>
          <cell r="I5">
            <v>915241300000</v>
          </cell>
          <cell r="K5">
            <v>376926700000</v>
          </cell>
          <cell r="L5">
            <v>210051100000</v>
          </cell>
          <cell r="M5">
            <v>354190400000</v>
          </cell>
          <cell r="N5">
            <v>941168200000</v>
          </cell>
          <cell r="P5">
            <v>314461000000</v>
          </cell>
          <cell r="Q5">
            <v>419825400000</v>
          </cell>
          <cell r="R5">
            <v>180954900000</v>
          </cell>
          <cell r="S5">
            <v>915241300000</v>
          </cell>
          <cell r="U5">
            <v>376926700000</v>
          </cell>
          <cell r="V5">
            <v>210051100000</v>
          </cell>
          <cell r="W5">
            <v>354190400000</v>
          </cell>
          <cell r="X5">
            <v>941168200000</v>
          </cell>
        </row>
        <row r="6">
          <cell r="A6" t="str">
            <v>DECOMPOSITION</v>
          </cell>
          <cell r="C6"/>
          <cell r="D6"/>
          <cell r="F6">
            <v>1469744900000</v>
          </cell>
          <cell r="G6">
            <v>515065399208</v>
          </cell>
          <cell r="H6">
            <v>116877707700</v>
          </cell>
          <cell r="I6">
            <v>2101688006908</v>
          </cell>
          <cell r="K6">
            <v>1172001720000</v>
          </cell>
          <cell r="L6">
            <v>56112027571</v>
          </cell>
          <cell r="M6">
            <v>17077383330</v>
          </cell>
          <cell r="N6">
            <v>1245191130901</v>
          </cell>
          <cell r="P6">
            <v>2780697574728.2808</v>
          </cell>
          <cell r="Q6">
            <v>924415500648.09314</v>
          </cell>
          <cell r="R6">
            <v>248483131454.18417</v>
          </cell>
          <cell r="S6">
            <v>3953596206830.5566</v>
          </cell>
          <cell r="U6">
            <v>2564258648011.3809</v>
          </cell>
          <cell r="V6">
            <v>144596150461.47916</v>
          </cell>
          <cell r="W6">
            <v>115958133169.78027</v>
          </cell>
          <cell r="X6">
            <v>2824812931642.6401</v>
          </cell>
        </row>
        <row r="7">
          <cell r="A7" t="str">
            <v>CYCLIC HEMIACETALs</v>
          </cell>
          <cell r="C7"/>
          <cell r="D7"/>
          <cell r="F7">
            <v>70253758000</v>
          </cell>
          <cell r="G7">
            <v>535124818500</v>
          </cell>
          <cell r="H7">
            <v>37018637000</v>
          </cell>
          <cell r="I7">
            <v>642397213500</v>
          </cell>
          <cell r="K7">
            <v>40128473000</v>
          </cell>
          <cell r="L7">
            <v>36525970350</v>
          </cell>
          <cell r="M7">
            <v>11682793500</v>
          </cell>
          <cell r="N7">
            <v>88337236850</v>
          </cell>
          <cell r="P7">
            <v>70537653000</v>
          </cell>
          <cell r="Q7">
            <v>535140310543.07001</v>
          </cell>
          <cell r="R7">
            <v>37068012790.872902</v>
          </cell>
          <cell r="S7">
            <v>642745976333.94287</v>
          </cell>
          <cell r="U7">
            <v>40420460000</v>
          </cell>
          <cell r="V7">
            <v>36532625234.980003</v>
          </cell>
          <cell r="W7">
            <v>11755361907.562</v>
          </cell>
          <cell r="X7">
            <v>88708447142.541992</v>
          </cell>
        </row>
        <row r="8">
          <cell r="A8" t="str">
            <v>ISOMERISATION</v>
          </cell>
          <cell r="C8"/>
          <cell r="D8"/>
          <cell r="F8">
            <v>32730910668</v>
          </cell>
          <cell r="G8">
            <v>1951733884290</v>
          </cell>
          <cell r="H8">
            <v>2789519741.2190008</v>
          </cell>
          <cell r="I8">
            <v>1987254314699.219</v>
          </cell>
          <cell r="K8">
            <v>20617819773.200001</v>
          </cell>
          <cell r="L8">
            <v>588447833441</v>
          </cell>
          <cell r="M8">
            <v>16676215218.1024</v>
          </cell>
          <cell r="N8">
            <v>625741868432.30225</v>
          </cell>
          <cell r="P8">
            <v>834232539063.47107</v>
          </cell>
          <cell r="Q8">
            <v>3344938977119.6289</v>
          </cell>
          <cell r="R8">
            <v>172836032524.09677</v>
          </cell>
          <cell r="S8">
            <v>4352007548707.1968</v>
          </cell>
          <cell r="U8">
            <v>1644622133381.4158</v>
          </cell>
          <cell r="V8">
            <v>1627832213120.9119</v>
          </cell>
          <cell r="W8">
            <v>850321923109.19812</v>
          </cell>
          <cell r="X8">
            <v>4122776269611.5254</v>
          </cell>
        </row>
        <row r="9">
          <cell r="A9" t="str">
            <v>Higher_gen_C/10</v>
          </cell>
          <cell r="C9" t="str">
            <v>(gen 2+)</v>
          </cell>
          <cell r="D9"/>
          <cell r="F9">
            <v>4955187709750.5488</v>
          </cell>
          <cell r="G9">
            <v>1802760047184.3699</v>
          </cell>
          <cell r="H9">
            <v>302161171187.45825</v>
          </cell>
          <cell r="I9">
            <v>7060108928122.3809</v>
          </cell>
          <cell r="K9">
            <v>8980732497445.0957</v>
          </cell>
          <cell r="L9">
            <v>1129846894470.7156</v>
          </cell>
          <cell r="M9">
            <v>939719182127.80054</v>
          </cell>
          <cell r="N9">
            <v>11050298574043.613</v>
          </cell>
          <cell r="P9">
            <v>1483900000000</v>
          </cell>
          <cell r="Q9">
            <v>0</v>
          </cell>
          <cell r="R9">
            <v>0</v>
          </cell>
          <cell r="S9">
            <v>1483900000000</v>
          </cell>
          <cell r="U9">
            <v>4876780000000</v>
          </cell>
          <cell r="V9">
            <v>0</v>
          </cell>
          <cell r="W9">
            <v>0</v>
          </cell>
          <cell r="X9">
            <v>4876780000000</v>
          </cell>
        </row>
      </sheetData>
      <sheetData sheetId="11"/>
      <sheetData sheetId="12"/>
      <sheetData sheetId="1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  <sheetName val="SOA_spec@maxa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0.86298072952380955</v>
          </cell>
        </row>
        <row r="14">
          <cell r="D14">
            <v>0.1965008264771016</v>
          </cell>
        </row>
        <row r="15">
          <cell r="D15">
            <v>0.19770923867803836</v>
          </cell>
        </row>
        <row r="16">
          <cell r="D16">
            <v>0.23390827012737758</v>
          </cell>
        </row>
        <row r="17">
          <cell r="D17">
            <v>2.7762945998189646E-2</v>
          </cell>
        </row>
      </sheetData>
      <sheetData sheetId="8"/>
      <sheetData sheetId="9"/>
      <sheetData sheetId="10">
        <row r="4">
          <cell r="A4" t="str">
            <v>CARBONYLS</v>
          </cell>
          <cell r="C4"/>
          <cell r="D4"/>
          <cell r="F4">
            <v>5122800000000</v>
          </cell>
          <cell r="G4">
            <v>1759600000</v>
          </cell>
          <cell r="H4">
            <v>10964300000</v>
          </cell>
          <cell r="I4">
            <v>5135523900000</v>
          </cell>
          <cell r="K4">
            <v>5001570000000</v>
          </cell>
          <cell r="L4">
            <v>723373000</v>
          </cell>
          <cell r="M4">
            <v>10704800000</v>
          </cell>
          <cell r="N4">
            <v>5012998173000</v>
          </cell>
          <cell r="P4">
            <v>5122800000000</v>
          </cell>
          <cell r="Q4">
            <v>1759600000</v>
          </cell>
          <cell r="R4">
            <v>10964300000</v>
          </cell>
          <cell r="S4">
            <v>5135523900000</v>
          </cell>
          <cell r="U4">
            <v>5001570000000</v>
          </cell>
          <cell r="V4">
            <v>723373000</v>
          </cell>
          <cell r="W4">
            <v>10704800000</v>
          </cell>
          <cell r="X4">
            <v>5012998173000</v>
          </cell>
        </row>
        <row r="5">
          <cell r="A5" t="str">
            <v>HYDROXYNITRATES</v>
          </cell>
          <cell r="C5"/>
          <cell r="D5"/>
          <cell r="F5">
            <v>355817700000</v>
          </cell>
          <cell r="G5">
            <v>331006800000</v>
          </cell>
          <cell r="H5">
            <v>212376800000</v>
          </cell>
          <cell r="I5">
            <v>899201300000</v>
          </cell>
          <cell r="K5">
            <v>391410300000</v>
          </cell>
          <cell r="L5">
            <v>153319000000</v>
          </cell>
          <cell r="M5">
            <v>370351000000</v>
          </cell>
          <cell r="N5">
            <v>915080300000</v>
          </cell>
          <cell r="P5">
            <v>355817700000</v>
          </cell>
          <cell r="Q5">
            <v>331006800000</v>
          </cell>
          <cell r="R5">
            <v>212376800000</v>
          </cell>
          <cell r="S5">
            <v>899201300000</v>
          </cell>
          <cell r="U5">
            <v>391410300000</v>
          </cell>
          <cell r="V5">
            <v>153319000000</v>
          </cell>
          <cell r="W5">
            <v>370351000000</v>
          </cell>
          <cell r="X5">
            <v>915080300000</v>
          </cell>
        </row>
        <row r="6">
          <cell r="A6" t="str">
            <v>DECOMPOSITION</v>
          </cell>
          <cell r="C6"/>
          <cell r="D6"/>
          <cell r="F6">
            <v>1847917522158.9299</v>
          </cell>
          <cell r="G6">
            <v>289405849000.40002</v>
          </cell>
          <cell r="H6">
            <v>209057241163.63629</v>
          </cell>
          <cell r="I6">
            <v>2346380612322.9663</v>
          </cell>
          <cell r="K6">
            <v>1371023011528.3987</v>
          </cell>
          <cell r="L6">
            <v>43794244520.470001</v>
          </cell>
          <cell r="M6">
            <v>38519907300.789536</v>
          </cell>
          <cell r="N6">
            <v>1453337163349.6582</v>
          </cell>
          <cell r="P6">
            <v>3679198181736.8936</v>
          </cell>
          <cell r="Q6">
            <v>543147958818.61151</v>
          </cell>
          <cell r="R6">
            <v>392154040715.04926</v>
          </cell>
          <cell r="S6">
            <v>4614500181270.5557</v>
          </cell>
          <cell r="U6">
            <v>2739904679091.4365</v>
          </cell>
          <cell r="V6">
            <v>73387266296.054108</v>
          </cell>
          <cell r="W6">
            <v>94319702889.346848</v>
          </cell>
          <cell r="X6">
            <v>2907611648276.8398</v>
          </cell>
        </row>
        <row r="7">
          <cell r="A7" t="str">
            <v>CYCLIC HEMIACETALs</v>
          </cell>
          <cell r="C7"/>
          <cell r="D7"/>
          <cell r="F7">
            <v>39144400000</v>
          </cell>
          <cell r="G7">
            <v>514680198000</v>
          </cell>
          <cell r="H7">
            <v>38141500000</v>
          </cell>
          <cell r="I7">
            <v>591966098000</v>
          </cell>
          <cell r="K7">
            <v>21629600000</v>
          </cell>
          <cell r="L7">
            <v>34766835000</v>
          </cell>
          <cell r="M7">
            <v>7440000000</v>
          </cell>
          <cell r="N7">
            <v>63836435000</v>
          </cell>
          <cell r="P7">
            <v>39444447000</v>
          </cell>
          <cell r="Q7">
            <v>514691605100</v>
          </cell>
          <cell r="R7">
            <v>38195942100</v>
          </cell>
          <cell r="S7">
            <v>592331994200</v>
          </cell>
          <cell r="U7">
            <v>21908120000</v>
          </cell>
          <cell r="V7">
            <v>34771292090</v>
          </cell>
          <cell r="W7">
            <v>7509323500</v>
          </cell>
          <cell r="X7">
            <v>64188735590</v>
          </cell>
        </row>
        <row r="8">
          <cell r="A8" t="str">
            <v>ISOMERISATION</v>
          </cell>
          <cell r="C8"/>
          <cell r="D8"/>
          <cell r="F8">
            <v>44775395900</v>
          </cell>
          <cell r="G8">
            <v>1241990485780</v>
          </cell>
          <cell r="H8">
            <v>6604788065.5</v>
          </cell>
          <cell r="I8">
            <v>1293370669745.5</v>
          </cell>
          <cell r="K8">
            <v>31570155743</v>
          </cell>
          <cell r="L8">
            <v>474824591180</v>
          </cell>
          <cell r="M8">
            <v>23709347705.360001</v>
          </cell>
          <cell r="N8">
            <v>530104094628.35999</v>
          </cell>
          <cell r="P8">
            <v>987937300055.23462</v>
          </cell>
          <cell r="Q8">
            <v>2166443951905.2302</v>
          </cell>
          <cell r="R8">
            <v>176895705644.16672</v>
          </cell>
          <cell r="S8">
            <v>3331276957604.6294</v>
          </cell>
          <cell r="U8">
            <v>1680702488166.9133</v>
          </cell>
          <cell r="V8">
            <v>1056354418240.4574</v>
          </cell>
          <cell r="W8">
            <v>670491882440.05359</v>
          </cell>
          <cell r="X8">
            <v>3407548788847.4243</v>
          </cell>
        </row>
        <row r="9">
          <cell r="A9" t="str">
            <v>Higher_gen_C/10</v>
          </cell>
          <cell r="C9" t="str">
            <v>(gen 2+)</v>
          </cell>
          <cell r="D9"/>
          <cell r="F9">
            <v>6507529649594.7422</v>
          </cell>
          <cell r="G9">
            <v>1178677979322.635</v>
          </cell>
          <cell r="H9">
            <v>355961870444.90405</v>
          </cell>
          <cell r="I9">
            <v>8042169499362.2783</v>
          </cell>
          <cell r="K9">
            <v>9529468188726.5313</v>
          </cell>
          <cell r="L9">
            <v>630016160657.90161</v>
          </cell>
          <cell r="M9">
            <v>742765717890.21643</v>
          </cell>
          <cell r="N9">
            <v>10902250067274.652</v>
          </cell>
          <cell r="P9">
            <v>1603880000000</v>
          </cell>
          <cell r="Q9">
            <v>0</v>
          </cell>
          <cell r="R9">
            <v>0</v>
          </cell>
          <cell r="S9">
            <v>1603880000000</v>
          </cell>
          <cell r="U9">
            <v>4893620000000</v>
          </cell>
          <cell r="V9">
            <v>0</v>
          </cell>
          <cell r="W9">
            <v>0</v>
          </cell>
          <cell r="X9">
            <v>4893620000000</v>
          </cell>
        </row>
      </sheetData>
      <sheetData sheetId="1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aw"/>
      <sheetName val="sorting"/>
      <sheetName val="sort instructions"/>
      <sheetName val="gas"/>
      <sheetName val="aer"/>
      <sheetName val="wall"/>
      <sheetName val="soa_yield"/>
      <sheetName val="dict"/>
      <sheetName val="dictionary"/>
      <sheetName val="categories"/>
      <sheetName val="SOA_spec@maxa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D13">
            <v>0.85652809523809526</v>
          </cell>
        </row>
        <row r="14">
          <cell r="D14">
            <v>0.11917127071823204</v>
          </cell>
        </row>
        <row r="15">
          <cell r="D15">
            <v>0.1199236091613409</v>
          </cell>
        </row>
        <row r="16">
          <cell r="D16">
            <v>0.14188862800458862</v>
          </cell>
        </row>
        <row r="17">
          <cell r="D17">
            <v>2.8243483288809077E-2</v>
          </cell>
        </row>
      </sheetData>
      <sheetData sheetId="8"/>
      <sheetData sheetId="9"/>
      <sheetData sheetId="10">
        <row r="4">
          <cell r="A4" t="str">
            <v>CARBONYLS</v>
          </cell>
          <cell r="C4"/>
          <cell r="D4"/>
          <cell r="F4">
            <v>5120000000000</v>
          </cell>
          <cell r="G4">
            <v>1110000000</v>
          </cell>
          <cell r="H4">
            <v>11000000000</v>
          </cell>
          <cell r="I4">
            <v>5132110000000</v>
          </cell>
          <cell r="K4">
            <v>5030000000000</v>
          </cell>
          <cell r="L4">
            <v>456000000</v>
          </cell>
          <cell r="M4">
            <v>10800000000</v>
          </cell>
          <cell r="N4">
            <v>5041256000000</v>
          </cell>
          <cell r="P4">
            <v>5120000000000</v>
          </cell>
          <cell r="Q4">
            <v>1110000000</v>
          </cell>
          <cell r="R4">
            <v>11000000000</v>
          </cell>
          <cell r="S4">
            <v>5132110000000</v>
          </cell>
          <cell r="U4">
            <v>5030000000000</v>
          </cell>
          <cell r="V4">
            <v>456000000</v>
          </cell>
          <cell r="W4">
            <v>10800000000</v>
          </cell>
          <cell r="X4">
            <v>5041256000000</v>
          </cell>
        </row>
        <row r="5">
          <cell r="A5" t="str">
            <v>HYDROXYNITRATES</v>
          </cell>
          <cell r="C5"/>
          <cell r="D5"/>
          <cell r="F5">
            <v>399700000000</v>
          </cell>
          <cell r="G5">
            <v>233700000000</v>
          </cell>
          <cell r="H5">
            <v>218100000000</v>
          </cell>
          <cell r="I5">
            <v>851500000000</v>
          </cell>
          <cell r="K5">
            <v>394900000000</v>
          </cell>
          <cell r="L5">
            <v>97000000000</v>
          </cell>
          <cell r="M5">
            <v>377200000000</v>
          </cell>
          <cell r="N5">
            <v>869100000000</v>
          </cell>
          <cell r="P5">
            <v>399700000000</v>
          </cell>
          <cell r="Q5">
            <v>233700000000</v>
          </cell>
          <cell r="R5">
            <v>218100000000</v>
          </cell>
          <cell r="S5">
            <v>851500000000</v>
          </cell>
          <cell r="U5">
            <v>394900000000</v>
          </cell>
          <cell r="V5">
            <v>97000000000</v>
          </cell>
          <cell r="W5">
            <v>377200000000</v>
          </cell>
          <cell r="X5">
            <v>869100000000</v>
          </cell>
        </row>
        <row r="6">
          <cell r="A6" t="str">
            <v>DECOMPOSITION</v>
          </cell>
          <cell r="C6"/>
          <cell r="D6"/>
          <cell r="F6">
            <v>1528775691000</v>
          </cell>
          <cell r="G6">
            <v>77447292500</v>
          </cell>
          <cell r="H6">
            <v>202151334132.42001</v>
          </cell>
          <cell r="I6">
            <v>1808374317632.4199</v>
          </cell>
          <cell r="K6">
            <v>613518315055.90002</v>
          </cell>
          <cell r="L6">
            <v>209509603</v>
          </cell>
          <cell r="M6">
            <v>2822005996.0931001</v>
          </cell>
          <cell r="N6">
            <v>616549830654.99304</v>
          </cell>
          <cell r="P6">
            <v>1648734800094.1938</v>
          </cell>
          <cell r="Q6">
            <v>50743514907.738907</v>
          </cell>
          <cell r="R6">
            <v>25563543141.527096</v>
          </cell>
          <cell r="S6">
            <v>1725041858143.46</v>
          </cell>
          <cell r="U6">
            <v>1275749162062.405</v>
          </cell>
          <cell r="V6">
            <v>9895262621.5172615</v>
          </cell>
          <cell r="W6">
            <v>28610401986.100883</v>
          </cell>
          <cell r="X6">
            <v>1314254826670.0229</v>
          </cell>
        </row>
        <row r="7">
          <cell r="A7" t="str">
            <v>CYCLIC HEMIACETALs</v>
          </cell>
          <cell r="C7"/>
          <cell r="D7"/>
          <cell r="F7">
            <v>6680000000</v>
          </cell>
          <cell r="G7">
            <v>860160000000</v>
          </cell>
          <cell r="H7">
            <v>78290000000</v>
          </cell>
          <cell r="I7">
            <v>945130000000</v>
          </cell>
          <cell r="K7">
            <v>4050000000</v>
          </cell>
          <cell r="L7">
            <v>56340700000</v>
          </cell>
          <cell r="M7">
            <v>5880000000</v>
          </cell>
          <cell r="N7">
            <v>66270700000</v>
          </cell>
          <cell r="P7">
            <v>6920900000</v>
          </cell>
          <cell r="Q7">
            <v>860165787590</v>
          </cell>
          <cell r="R7">
            <v>78331960457</v>
          </cell>
          <cell r="S7">
            <v>945418648047</v>
          </cell>
          <cell r="U7">
            <v>4289400000</v>
          </cell>
          <cell r="V7">
            <v>56343121360</v>
          </cell>
          <cell r="W7">
            <v>5939621396</v>
          </cell>
          <cell r="X7">
            <v>66572142756</v>
          </cell>
        </row>
        <row r="8">
          <cell r="A8" t="str">
            <v>ISOMERISATION</v>
          </cell>
          <cell r="C8"/>
          <cell r="D8"/>
          <cell r="F8">
            <v>86471600000</v>
          </cell>
          <cell r="G8">
            <v>452127730000</v>
          </cell>
          <cell r="H8">
            <v>11019326100</v>
          </cell>
          <cell r="I8">
            <v>549618656100</v>
          </cell>
          <cell r="K8">
            <v>56386564000</v>
          </cell>
          <cell r="L8">
            <v>308587481000</v>
          </cell>
          <cell r="M8">
            <v>31558690939</v>
          </cell>
          <cell r="N8">
            <v>396532735939</v>
          </cell>
          <cell r="P8">
            <v>1215683809570.957</v>
          </cell>
          <cell r="Q8">
            <v>844040936382.94824</v>
          </cell>
          <cell r="R8">
            <v>155571284016.90002</v>
          </cell>
          <cell r="S8">
            <v>2215296029970.8052</v>
          </cell>
          <cell r="U8">
            <v>2065207153488.3027</v>
          </cell>
          <cell r="V8">
            <v>532232464530.45898</v>
          </cell>
          <cell r="W8">
            <v>462632368048.10944</v>
          </cell>
          <cell r="X8">
            <v>3060071986066.8706</v>
          </cell>
        </row>
        <row r="9">
          <cell r="A9" t="str">
            <v>Higher_gen_C/10</v>
          </cell>
          <cell r="C9" t="str">
            <v>(gen 2+)</v>
          </cell>
          <cell r="D9"/>
          <cell r="F9">
            <v>8364267513703.582</v>
          </cell>
          <cell r="G9">
            <v>509000978696.71649</v>
          </cell>
          <cell r="H9">
            <v>522485183306.37592</v>
          </cell>
          <cell r="I9">
            <v>9395753675706.6719</v>
          </cell>
          <cell r="K9">
            <v>10665602135672.008</v>
          </cell>
          <cell r="L9">
            <v>251239216978.37405</v>
          </cell>
          <cell r="M9">
            <v>581842543633.67749</v>
          </cell>
          <cell r="N9">
            <v>11498683896284.059</v>
          </cell>
          <cell r="P9">
            <v>2000000000000</v>
          </cell>
          <cell r="Q9">
            <v>0</v>
          </cell>
          <cell r="R9">
            <v>0</v>
          </cell>
          <cell r="S9">
            <v>2000000000000</v>
          </cell>
          <cell r="U9">
            <v>5300000000000</v>
          </cell>
          <cell r="V9">
            <v>0</v>
          </cell>
          <cell r="W9">
            <v>0</v>
          </cell>
          <cell r="X9">
            <v>5300000000000</v>
          </cell>
        </row>
      </sheetData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E3">
            <v>10</v>
          </cell>
          <cell r="F3">
            <v>20</v>
          </cell>
          <cell r="G3">
            <v>30</v>
          </cell>
          <cell r="H3">
            <v>40</v>
          </cell>
          <cell r="I3">
            <v>50</v>
          </cell>
          <cell r="J3">
            <v>60</v>
          </cell>
          <cell r="K3">
            <v>70</v>
          </cell>
          <cell r="L3">
            <v>80</v>
          </cell>
          <cell r="M3">
            <v>90</v>
          </cell>
          <cell r="N3">
            <v>100</v>
          </cell>
          <cell r="O3">
            <v>110</v>
          </cell>
          <cell r="P3">
            <v>120</v>
          </cell>
          <cell r="Q3">
            <v>130</v>
          </cell>
          <cell r="R3">
            <v>140</v>
          </cell>
          <cell r="S3">
            <v>150</v>
          </cell>
          <cell r="T3">
            <v>160</v>
          </cell>
          <cell r="U3">
            <v>170</v>
          </cell>
          <cell r="V3">
            <v>180</v>
          </cell>
          <cell r="W3">
            <v>190</v>
          </cell>
          <cell r="X3">
            <v>200</v>
          </cell>
          <cell r="Y3">
            <v>210</v>
          </cell>
          <cell r="Z3">
            <v>220</v>
          </cell>
          <cell r="AA3">
            <v>230</v>
          </cell>
          <cell r="AB3">
            <v>240</v>
          </cell>
          <cell r="AC3">
            <v>250</v>
          </cell>
          <cell r="AD3">
            <v>260</v>
          </cell>
          <cell r="AE3">
            <v>270</v>
          </cell>
          <cell r="AF3">
            <v>280</v>
          </cell>
          <cell r="AG3">
            <v>290</v>
          </cell>
          <cell r="AH3">
            <v>300</v>
          </cell>
          <cell r="AI3">
            <v>310</v>
          </cell>
          <cell r="AJ3">
            <v>320</v>
          </cell>
          <cell r="AK3">
            <v>330</v>
          </cell>
          <cell r="AL3">
            <v>340</v>
          </cell>
          <cell r="AM3">
            <v>350</v>
          </cell>
          <cell r="AN3">
            <v>360</v>
          </cell>
          <cell r="AO3">
            <v>370</v>
          </cell>
          <cell r="AP3">
            <v>380</v>
          </cell>
          <cell r="AQ3">
            <v>390</v>
          </cell>
          <cell r="AR3">
            <v>400</v>
          </cell>
          <cell r="AS3">
            <v>410</v>
          </cell>
          <cell r="AT3">
            <v>420</v>
          </cell>
          <cell r="AU3">
            <v>430</v>
          </cell>
          <cell r="AV3">
            <v>440</v>
          </cell>
          <cell r="AW3">
            <v>450</v>
          </cell>
          <cell r="AX3">
            <v>460</v>
          </cell>
          <cell r="AY3">
            <v>470</v>
          </cell>
          <cell r="AZ3">
            <v>480</v>
          </cell>
          <cell r="BA3">
            <v>490</v>
          </cell>
          <cell r="BB3">
            <v>500</v>
          </cell>
          <cell r="BC3">
            <v>510</v>
          </cell>
          <cell r="BD3">
            <v>520</v>
          </cell>
          <cell r="BE3">
            <v>530</v>
          </cell>
          <cell r="BF3">
            <v>540</v>
          </cell>
          <cell r="BG3">
            <v>550</v>
          </cell>
          <cell r="BH3">
            <v>560</v>
          </cell>
          <cell r="BI3">
            <v>570</v>
          </cell>
          <cell r="BJ3">
            <v>580</v>
          </cell>
          <cell r="BK3">
            <v>590</v>
          </cell>
          <cell r="BL3">
            <v>600</v>
          </cell>
          <cell r="BM3">
            <v>660</v>
          </cell>
          <cell r="BN3">
            <v>720</v>
          </cell>
          <cell r="BO3">
            <v>780</v>
          </cell>
          <cell r="BP3">
            <v>840</v>
          </cell>
          <cell r="BQ3">
            <v>900</v>
          </cell>
          <cell r="BR3">
            <v>960</v>
          </cell>
          <cell r="BS3">
            <v>1020</v>
          </cell>
          <cell r="BT3">
            <v>1080</v>
          </cell>
          <cell r="BU3">
            <v>1140</v>
          </cell>
          <cell r="BV3">
            <v>1200</v>
          </cell>
          <cell r="BW3">
            <v>1260</v>
          </cell>
          <cell r="BX3">
            <v>1320</v>
          </cell>
          <cell r="BY3">
            <v>1380</v>
          </cell>
          <cell r="BZ3">
            <v>1440</v>
          </cell>
          <cell r="CA3">
            <v>1500</v>
          </cell>
          <cell r="CB3">
            <v>1560</v>
          </cell>
          <cell r="CC3">
            <v>1620</v>
          </cell>
          <cell r="CD3">
            <v>1680</v>
          </cell>
          <cell r="CE3">
            <v>1740</v>
          </cell>
          <cell r="CF3">
            <v>1800</v>
          </cell>
          <cell r="CG3">
            <v>1860</v>
          </cell>
          <cell r="CH3">
            <v>1980</v>
          </cell>
          <cell r="CI3">
            <v>2100</v>
          </cell>
          <cell r="CJ3">
            <v>2220</v>
          </cell>
          <cell r="CK3">
            <v>2340</v>
          </cell>
          <cell r="CL3">
            <v>2460</v>
          </cell>
          <cell r="CM3">
            <v>2580</v>
          </cell>
          <cell r="CN3">
            <v>2700</v>
          </cell>
          <cell r="CO3">
            <v>2820</v>
          </cell>
          <cell r="CP3">
            <v>2940</v>
          </cell>
          <cell r="CQ3">
            <v>3060</v>
          </cell>
          <cell r="CR3">
            <v>3180</v>
          </cell>
          <cell r="CS3">
            <v>3300</v>
          </cell>
          <cell r="CT3">
            <v>3420</v>
          </cell>
          <cell r="CU3">
            <v>3540</v>
          </cell>
          <cell r="CV3">
            <v>3660</v>
          </cell>
          <cell r="CW3">
            <v>3780</v>
          </cell>
          <cell r="CX3">
            <v>3900</v>
          </cell>
          <cell r="CY3">
            <v>4020</v>
          </cell>
          <cell r="CZ3">
            <v>4140</v>
          </cell>
          <cell r="DA3">
            <v>4260</v>
          </cell>
          <cell r="DB3">
            <v>4380</v>
          </cell>
          <cell r="DC3">
            <v>4500</v>
          </cell>
          <cell r="DD3">
            <v>4620</v>
          </cell>
          <cell r="DE3">
            <v>4740</v>
          </cell>
          <cell r="DF3">
            <v>4860</v>
          </cell>
          <cell r="DG3">
            <v>4980</v>
          </cell>
          <cell r="DH3">
            <v>5100</v>
          </cell>
          <cell r="DI3">
            <v>5220</v>
          </cell>
          <cell r="DJ3">
            <v>5340</v>
          </cell>
        </row>
        <row r="9">
          <cell r="B9" t="str">
            <v>molar yield</v>
          </cell>
          <cell r="C9"/>
          <cell r="E9">
            <v>4.0828229804607756E-2</v>
          </cell>
          <cell r="F9">
            <v>3.2786885245901641E-2</v>
          </cell>
          <cell r="G9">
            <v>3.063399041022909E-2</v>
          </cell>
          <cell r="H9">
            <v>3.1803725579282141E-2</v>
          </cell>
          <cell r="I9">
            <v>3.355022366815779E-2</v>
          </cell>
          <cell r="J9">
            <v>3.4582671277689506E-2</v>
          </cell>
          <cell r="K9">
            <v>3.6668412781561029E-2</v>
          </cell>
          <cell r="L9">
            <v>3.789126853377265E-2</v>
          </cell>
          <cell r="M9">
            <v>3.9902980987403178E-2</v>
          </cell>
          <cell r="N9">
            <v>4.1072362034202073E-2</v>
          </cell>
          <cell r="O9">
            <v>4.2203147353361947E-2</v>
          </cell>
          <cell r="P9">
            <v>4.3971143936791482E-2</v>
          </cell>
          <cell r="Q9">
            <v>4.4973544973544971E-2</v>
          </cell>
          <cell r="R9">
            <v>4.5927154430056773E-2</v>
          </cell>
          <cell r="S9">
            <v>4.6832634951934925E-2</v>
          </cell>
          <cell r="T9">
            <v>4.769570142490908E-2</v>
          </cell>
          <cell r="U9">
            <v>4.8515652073466559E-2</v>
          </cell>
          <cell r="V9">
            <v>4.9296958153604839E-2</v>
          </cell>
          <cell r="W9">
            <v>4.9499564838990429E-2</v>
          </cell>
          <cell r="X9">
            <v>5.023000052873685E-2</v>
          </cell>
          <cell r="Y9">
            <v>5.0928545707083696E-2</v>
          </cell>
          <cell r="Z9">
            <v>5.1600621211362156E-2</v>
          </cell>
          <cell r="AA9">
            <v>5.17578125E-2</v>
          </cell>
          <cell r="AB9">
            <v>5.2390931606020194E-2</v>
          </cell>
          <cell r="AC9">
            <v>5.2538590291984377E-2</v>
          </cell>
          <cell r="AD9">
            <v>5.3140754871235867E-2</v>
          </cell>
          <cell r="AE9">
            <v>5.328123612467809E-2</v>
          </cell>
          <cell r="AF9">
            <v>5.3420195439739415E-2</v>
          </cell>
          <cell r="AG9">
            <v>5.3987417105934368E-2</v>
          </cell>
          <cell r="AH9">
            <v>5.4121565362198171E-2</v>
          </cell>
          <cell r="AI9">
            <v>5.4256924896993429E-2</v>
          </cell>
          <cell r="AJ9">
            <v>5.4393472783266006E-2</v>
          </cell>
          <cell r="AK9">
            <v>5.4923499411533933E-2</v>
          </cell>
          <cell r="AL9">
            <v>5.5052935514918189E-2</v>
          </cell>
          <cell r="AM9">
            <v>5.5185969156335044E-2</v>
          </cell>
          <cell r="AN9">
            <v>5.5318359012437347E-2</v>
          </cell>
          <cell r="AO9">
            <v>5.5452190726350735E-2</v>
          </cell>
          <cell r="AP9">
            <v>5.5585440200824815E-2</v>
          </cell>
          <cell r="AQ9">
            <v>5.5722094868629869E-2</v>
          </cell>
          <cell r="AR9">
            <v>5.5858168823509004E-2</v>
          </cell>
          <cell r="AS9">
            <v>5.5654192843485384E-2</v>
          </cell>
          <cell r="AT9">
            <v>5.5796443817014554E-2</v>
          </cell>
          <cell r="AU9">
            <v>5.5939889444242163E-2</v>
          </cell>
          <cell r="AV9">
            <v>5.608451806443198E-2</v>
          </cell>
          <cell r="AW9">
            <v>5.5907206888796065E-2</v>
          </cell>
          <cell r="AX9">
            <v>5.6057007125890734E-2</v>
          </cell>
          <cell r="AY9">
            <v>5.6206088992974239E-2</v>
          </cell>
          <cell r="AZ9">
            <v>5.6048287755604831E-2</v>
          </cell>
          <cell r="BA9">
            <v>5.6201962511772036E-2</v>
          </cell>
          <cell r="BB9">
            <v>5.6056836236098202E-2</v>
          </cell>
          <cell r="BC9">
            <v>5.6214680907719167E-2</v>
          </cell>
          <cell r="BD9">
            <v>5.6371761544527853E-2</v>
          </cell>
          <cell r="BE9">
            <v>5.6241347485002306E-2</v>
          </cell>
          <cell r="BF9">
            <v>5.6115763687119014E-2</v>
          </cell>
          <cell r="BG9">
            <v>5.6279370796634497E-2</v>
          </cell>
          <cell r="BH9">
            <v>5.6165716668983734E-2</v>
          </cell>
          <cell r="BI9">
            <v>5.6331061771817979E-2</v>
          </cell>
          <cell r="BJ9">
            <v>5.622555410691004E-2</v>
          </cell>
          <cell r="BK9">
            <v>5.6126970486344227E-2</v>
          </cell>
          <cell r="BL9">
            <v>5.6032079029131369E-2</v>
          </cell>
          <cell r="BM9">
            <v>5.6069176904483042E-2</v>
          </cell>
          <cell r="BN9">
            <v>5.5730611860979162E-2</v>
          </cell>
          <cell r="BO9">
            <v>5.5292963524480515E-2</v>
          </cell>
          <cell r="BP9">
            <v>5.4977711738484397E-2</v>
          </cell>
          <cell r="BQ9">
            <v>5.4560574407236884E-2</v>
          </cell>
          <cell r="BR9">
            <v>5.4242165020608135E-2</v>
          </cell>
          <cell r="BS9">
            <v>5.382272141135136E-2</v>
          </cell>
          <cell r="BT9">
            <v>5.3489419180549301E-2</v>
          </cell>
          <cell r="BU9">
            <v>5.3055473411379964E-2</v>
          </cell>
          <cell r="BV9">
            <v>5.2695376948718814E-2</v>
          </cell>
          <cell r="BW9">
            <v>5.2399608227228209E-2</v>
          </cell>
          <cell r="BX9">
            <v>5.2001585414189457E-2</v>
          </cell>
          <cell r="BY9">
            <v>5.1661654715089829E-2</v>
          </cell>
          <cell r="BZ9">
            <v>5.1223505730723588E-2</v>
          </cell>
          <cell r="CA9">
            <v>5.0838021565869668E-2</v>
          </cell>
          <cell r="CB9">
            <v>5.050071530758226E-2</v>
          </cell>
          <cell r="CC9">
            <v>5.0205577154364668E-2</v>
          </cell>
          <cell r="CD9">
            <v>4.9949366395708461E-2</v>
          </cell>
          <cell r="CE9">
            <v>4.9593201710295277E-2</v>
          </cell>
          <cell r="CF9">
            <v>4.9274029301622758E-2</v>
          </cell>
          <cell r="CG9">
            <v>4.8988642370018952E-2</v>
          </cell>
          <cell r="CH9">
            <v>4.8506256063282009E-2</v>
          </cell>
          <cell r="CI9">
            <v>4.7885459904950974E-2</v>
          </cell>
          <cell r="CJ9">
            <v>4.7481829742058168E-2</v>
          </cell>
          <cell r="CK9">
            <v>4.6932390150999863E-2</v>
          </cell>
          <cell r="CL9">
            <v>4.6574767953910849E-2</v>
          </cell>
          <cell r="CM9">
            <v>4.6174710466267706E-2</v>
          </cell>
          <cell r="CN9">
            <v>4.573170731707317E-2</v>
          </cell>
          <cell r="CO9">
            <v>4.5347510000102828E-2</v>
          </cell>
          <cell r="CP9">
            <v>4.5015559069074208E-2</v>
          </cell>
          <cell r="CQ9">
            <v>4.473013804135316E-2</v>
          </cell>
          <cell r="CR9">
            <v>4.438930779817403E-2</v>
          </cell>
          <cell r="CS9">
            <v>4.4088939675284482E-2</v>
          </cell>
          <cell r="CT9">
            <v>4.3731505412593172E-2</v>
          </cell>
          <cell r="CU9">
            <v>4.3501903208265365E-2</v>
          </cell>
          <cell r="CV9">
            <v>4.3074671910009604E-2</v>
          </cell>
          <cell r="CW9">
            <v>4.2525949974850243E-2</v>
          </cell>
          <cell r="CX9">
            <v>4.206868169555078E-2</v>
          </cell>
          <cell r="CY9">
            <v>4.1611413416251318E-2</v>
          </cell>
          <cell r="CZ9">
            <v>4.1245598792811741E-2</v>
          </cell>
          <cell r="DA9">
            <v>4.0971237825232064E-2</v>
          </cell>
          <cell r="DB9">
            <v>4.0696876857652386E-2</v>
          </cell>
          <cell r="DC9">
            <v>4.0422515890072709E-2</v>
          </cell>
          <cell r="DD9">
            <v>4.0239608578352917E-2</v>
          </cell>
          <cell r="DE9">
            <v>4.0056701266633132E-2</v>
          </cell>
          <cell r="DF9">
            <v>3.9873793954913347E-2</v>
          </cell>
          <cell r="DG9">
            <v>3.9690886643193563E-2</v>
          </cell>
          <cell r="DH9">
            <v>3.9507979331473778E-2</v>
          </cell>
          <cell r="DI9">
            <v>3.9325072019753993E-2</v>
          </cell>
          <cell r="DJ9">
            <v>3.9233618363894093E-2</v>
          </cell>
        </row>
        <row r="15">
          <cell r="B15"/>
          <cell r="C15" t="str">
            <v>SOA/d_total</v>
          </cell>
          <cell r="E15">
            <v>0.26142877923777452</v>
          </cell>
          <cell r="F15">
            <v>0.16732759599297964</v>
          </cell>
          <cell r="G15">
            <v>0.13225693059380544</v>
          </cell>
          <cell r="H15">
            <v>0.11960241764327025</v>
          </cell>
          <cell r="I15">
            <v>0.11216761294777268</v>
          </cell>
          <cell r="J15">
            <v>0.1045103444621409</v>
          </cell>
          <cell r="K15">
            <v>0.10155161191422854</v>
          </cell>
          <cell r="L15">
            <v>9.7274240444666774E-2</v>
          </cell>
          <cell r="M15">
            <v>9.5881942031206674E-2</v>
          </cell>
          <cell r="N15">
            <v>9.3145298604520851E-2</v>
          </cell>
          <cell r="O15">
            <v>9.0961809514685452E-2</v>
          </cell>
          <cell r="P15">
            <v>9.059663290252841E-2</v>
          </cell>
          <cell r="Q15">
            <v>8.9017356643470713E-2</v>
          </cell>
          <cell r="R15">
            <v>8.7700298651186462E-2</v>
          </cell>
          <cell r="S15">
            <v>8.6588114081480913E-2</v>
          </cell>
          <cell r="T15">
            <v>8.565159822723889E-2</v>
          </cell>
          <cell r="U15">
            <v>8.484769036556597E-2</v>
          </cell>
          <cell r="V15">
            <v>8.4157522378058999E-2</v>
          </cell>
          <cell r="W15">
            <v>8.2656857350495841E-2</v>
          </cell>
          <cell r="X15">
            <v>8.2192012879540324E-2</v>
          </cell>
          <cell r="Y15">
            <v>8.1789243296826256E-2</v>
          </cell>
          <cell r="Z15">
            <v>8.1447119524565167E-2</v>
          </cell>
          <cell r="AA15">
            <v>8.0393450400202765E-2</v>
          </cell>
          <cell r="AB15">
            <v>8.0169225282067769E-2</v>
          </cell>
          <cell r="AC15">
            <v>7.9283176803083971E-2</v>
          </cell>
          <cell r="AD15">
            <v>7.9153898674877821E-2</v>
          </cell>
          <cell r="AE15">
            <v>7.8401475453046848E-2</v>
          </cell>
          <cell r="AF15">
            <v>7.7709316361450162E-2</v>
          </cell>
          <cell r="AG15">
            <v>7.7692510417525673E-2</v>
          </cell>
          <cell r="AH15">
            <v>7.709809278711581E-2</v>
          </cell>
          <cell r="AI15">
            <v>7.6552617598476355E-2</v>
          </cell>
          <cell r="AJ15">
            <v>7.6051639130073706E-2</v>
          </cell>
          <cell r="AK15">
            <v>7.6134989010485349E-2</v>
          </cell>
          <cell r="AL15">
            <v>7.5693064622953915E-2</v>
          </cell>
          <cell r="AM15">
            <v>7.5290046136090083E-2</v>
          </cell>
          <cell r="AN15">
            <v>7.4915217593512037E-2</v>
          </cell>
          <cell r="AO15">
            <v>7.4570020675421303E-2</v>
          </cell>
          <cell r="AP15">
            <v>7.4248674667144993E-2</v>
          </cell>
          <cell r="AQ15">
            <v>7.3956358989146889E-2</v>
          </cell>
          <cell r="AR15">
            <v>7.3684217608094141E-2</v>
          </cell>
          <cell r="AS15">
            <v>7.2986310056331868E-2</v>
          </cell>
          <cell r="AT15">
            <v>7.2762967226463734E-2</v>
          </cell>
          <cell r="AU15">
            <v>7.2558500484218511E-2</v>
          </cell>
          <cell r="AV15">
            <v>7.2371691481313755E-2</v>
          </cell>
          <cell r="AW15">
            <v>7.1785889524618493E-2</v>
          </cell>
          <cell r="AX15">
            <v>7.1636122494531676E-2</v>
          </cell>
          <cell r="AY15">
            <v>7.1497932083184834E-2</v>
          </cell>
          <cell r="AZ15">
            <v>7.0983360891778161E-2</v>
          </cell>
          <cell r="BA15">
            <v>7.0875849265074911E-2</v>
          </cell>
          <cell r="BB15">
            <v>7.0403847197523101E-2</v>
          </cell>
          <cell r="BC15">
            <v>7.0323417768440311E-2</v>
          </cell>
          <cell r="BD15">
            <v>7.0251032564600427E-2</v>
          </cell>
          <cell r="BE15">
            <v>6.9830615207075383E-2</v>
          </cell>
          <cell r="BF15">
            <v>6.9426276825176825E-2</v>
          </cell>
          <cell r="BG15">
            <v>6.9388928242241299E-2</v>
          </cell>
          <cell r="BH15">
            <v>6.9018345376875151E-2</v>
          </cell>
          <cell r="BI15">
            <v>6.8997945695553897E-2</v>
          </cell>
          <cell r="BJ15">
            <v>6.8653532624566638E-2</v>
          </cell>
          <cell r="BK15">
            <v>6.8325959207872378E-2</v>
          </cell>
          <cell r="BL15">
            <v>6.800998659932514E-2</v>
          </cell>
          <cell r="BM15">
            <v>6.6979744878617076E-2</v>
          </cell>
          <cell r="BN15">
            <v>6.5684211198474007E-2</v>
          </cell>
          <cell r="BO15">
            <v>6.4419834451415761E-2</v>
          </cell>
          <cell r="BP15">
            <v>6.3414222679464075E-2</v>
          </cell>
          <cell r="BQ15">
            <v>6.2383759083588425E-2</v>
          </cell>
          <cell r="BR15">
            <v>6.1541240005826697E-2</v>
          </cell>
          <cell r="BS15">
            <v>6.0646339244928606E-2</v>
          </cell>
          <cell r="BT15">
            <v>5.9900498978618842E-2</v>
          </cell>
          <cell r="BU15">
            <v>5.9085729200889572E-2</v>
          </cell>
          <cell r="BV15">
            <v>5.8390496230009213E-2</v>
          </cell>
          <cell r="BW15">
            <v>5.7797819772969411E-2</v>
          </cell>
          <cell r="BX15">
            <v>5.7119552266021188E-2</v>
          </cell>
          <cell r="BY15">
            <v>5.6528950045473154E-2</v>
          </cell>
          <cell r="BZ15">
            <v>5.5851976773681929E-2</v>
          </cell>
          <cell r="CA15">
            <v>5.5251074280313318E-2</v>
          </cell>
          <cell r="CB15">
            <v>5.4718827521794439E-2</v>
          </cell>
          <cell r="CC15">
            <v>5.4246387166060318E-2</v>
          </cell>
          <cell r="CD15">
            <v>5.38284584863108E-2</v>
          </cell>
          <cell r="CE15">
            <v>5.3314057813444407E-2</v>
          </cell>
          <cell r="CF15">
            <v>5.2849775457511343E-2</v>
          </cell>
          <cell r="CG15">
            <v>5.2430940479815488E-2</v>
          </cell>
          <cell r="CH15">
            <v>5.1711454153789582E-2</v>
          </cell>
          <cell r="CI15">
            <v>5.0871683029341135E-2</v>
          </cell>
          <cell r="CJ15">
            <v>5.0285201291234517E-2</v>
          </cell>
          <cell r="CK15">
            <v>4.9563337063856371E-2</v>
          </cell>
          <cell r="CL15">
            <v>4.9060190949633833E-2</v>
          </cell>
          <cell r="CM15">
            <v>4.8525863063948536E-2</v>
          </cell>
          <cell r="CN15">
            <v>4.7958342312246695E-2</v>
          </cell>
          <cell r="CO15">
            <v>4.7462862002894311E-2</v>
          </cell>
          <cell r="CP15">
            <v>4.7030986433801485E-2</v>
          </cell>
          <cell r="CQ15">
            <v>4.6655422318517915E-2</v>
          </cell>
          <cell r="CR15">
            <v>4.622892271630083E-2</v>
          </cell>
          <cell r="CS15">
            <v>4.5850689560601912E-2</v>
          </cell>
          <cell r="CT15">
            <v>4.5418625926015269E-2</v>
          </cell>
          <cell r="CU15">
            <v>4.5124189369511535E-2</v>
          </cell>
          <cell r="CV15">
            <v>4.4649721597420519E-2</v>
          </cell>
          <cell r="CW15">
            <v>4.4080523771646743E-2</v>
          </cell>
          <cell r="CX15">
            <v>4.3606501821184786E-2</v>
          </cell>
          <cell r="CY15">
            <v>4.3132493286600425E-2</v>
          </cell>
          <cell r="CZ15">
            <v>4.2753281526227614E-2</v>
          </cell>
          <cell r="DA15">
            <v>4.2468869806530259E-2</v>
          </cell>
          <cell r="DB15">
            <v>4.2184460818446658E-2</v>
          </cell>
          <cell r="DC15">
            <v>4.1900054155156422E-2</v>
          </cell>
          <cell r="DD15">
            <v>4.1710449881015868E-2</v>
          </cell>
          <cell r="DE15">
            <v>4.1520843190267748E-2</v>
          </cell>
          <cell r="DF15">
            <v>4.1331237878755402E-2</v>
          </cell>
          <cell r="DG15">
            <v>4.1141633734218711E-2</v>
          </cell>
          <cell r="DH15">
            <v>4.0952030625634836E-2</v>
          </cell>
          <cell r="DI15">
            <v>4.0762428346855485E-2</v>
          </cell>
          <cell r="DJ15">
            <v>4.0667623212138952E-2</v>
          </cell>
        </row>
      </sheetData>
      <sheetData sheetId="7" refreshError="1"/>
      <sheetData sheetId="8" refreshError="1"/>
      <sheetData sheetId="9" refreshError="1">
        <row r="4">
          <cell r="A4" t="str">
            <v>CARBONYL</v>
          </cell>
          <cell r="B4"/>
          <cell r="D4">
            <v>15842100000</v>
          </cell>
          <cell r="E4">
            <v>403555</v>
          </cell>
          <cell r="F4">
            <v>33189900</v>
          </cell>
          <cell r="G4">
            <v>15875693455</v>
          </cell>
          <cell r="H4">
            <v>7.5598540261904764E-3</v>
          </cell>
          <cell r="I4">
            <v>397955000000</v>
          </cell>
          <cell r="J4">
            <v>11523400</v>
          </cell>
          <cell r="K4">
            <v>851742000</v>
          </cell>
          <cell r="L4">
            <v>398818265400</v>
          </cell>
        </row>
        <row r="5">
          <cell r="A5" t="str">
            <v>NITR</v>
          </cell>
          <cell r="B5"/>
          <cell r="D5">
            <v>2428569300</v>
          </cell>
          <cell r="E5">
            <v>167538460</v>
          </cell>
          <cell r="F5">
            <v>118661010</v>
          </cell>
          <cell r="G5">
            <v>2714768770</v>
          </cell>
          <cell r="H5">
            <v>1.2927470333333334E-3</v>
          </cell>
          <cell r="I5">
            <v>33388527000</v>
          </cell>
          <cell r="J5">
            <v>2618469800</v>
          </cell>
          <cell r="K5">
            <v>32171531000</v>
          </cell>
          <cell r="L5">
            <v>68178527800</v>
          </cell>
        </row>
        <row r="6">
          <cell r="A6" t="str">
            <v>DECOMP</v>
          </cell>
          <cell r="B6"/>
          <cell r="D6">
            <v>9946288800</v>
          </cell>
          <cell r="E6">
            <v>4001468.9000000004</v>
          </cell>
          <cell r="F6">
            <v>57007890</v>
          </cell>
          <cell r="G6">
            <v>10007298158.9</v>
          </cell>
          <cell r="H6">
            <v>4.7653800756666661E-3</v>
          </cell>
          <cell r="I6">
            <v>175866134000</v>
          </cell>
          <cell r="J6">
            <v>55264807</v>
          </cell>
          <cell r="K6">
            <v>1991506400</v>
          </cell>
          <cell r="L6">
            <v>177912905207</v>
          </cell>
        </row>
        <row r="7">
          <cell r="A7" t="str">
            <v>HYDROXY-CARBONYL</v>
          </cell>
          <cell r="B7"/>
          <cell r="D7">
            <v>1931508600</v>
          </cell>
          <cell r="E7">
            <v>7570773</v>
          </cell>
          <cell r="F7">
            <v>87839572</v>
          </cell>
          <cell r="G7">
            <v>2026918945</v>
          </cell>
          <cell r="H7">
            <v>9.6519949761904767E-4</v>
          </cell>
          <cell r="I7">
            <v>34225210000</v>
          </cell>
          <cell r="J7">
            <v>152147250</v>
          </cell>
          <cell r="K7">
            <v>10458524400</v>
          </cell>
          <cell r="L7">
            <v>44835881650</v>
          </cell>
        </row>
        <row r="8">
          <cell r="A8" t="str">
            <v>ISOM</v>
          </cell>
          <cell r="B8"/>
          <cell r="D8">
            <v>2891595990.0999999</v>
          </cell>
          <cell r="E8">
            <v>2669214130</v>
          </cell>
          <cell r="F8">
            <v>143738433.84100002</v>
          </cell>
          <cell r="G8">
            <v>5704548553.941</v>
          </cell>
          <cell r="H8">
            <v>2.7164516923528573E-3</v>
          </cell>
          <cell r="I8">
            <v>29813027155.200001</v>
          </cell>
          <cell r="J8">
            <v>39545928000</v>
          </cell>
          <cell r="K8">
            <v>71838183317</v>
          </cell>
          <cell r="L8">
            <v>141197138472.20001</v>
          </cell>
        </row>
        <row r="9">
          <cell r="C9"/>
        </row>
      </sheetData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A4" t="str">
            <v>CARBONYL</v>
          </cell>
          <cell r="B4"/>
          <cell r="D4">
            <v>15830300000</v>
          </cell>
          <cell r="E4">
            <v>402146</v>
          </cell>
          <cell r="F4">
            <v>33165900</v>
          </cell>
          <cell r="G4">
            <v>15863868046</v>
          </cell>
          <cell r="H4">
            <v>7.5542228790476187E-3</v>
          </cell>
          <cell r="I4">
            <v>392802000000</v>
          </cell>
          <cell r="J4">
            <v>10977500</v>
          </cell>
          <cell r="K4">
            <v>840714000</v>
          </cell>
          <cell r="L4">
            <v>393653691500</v>
          </cell>
        </row>
        <row r="5">
          <cell r="A5" t="str">
            <v>NITR</v>
          </cell>
          <cell r="B5"/>
          <cell r="D5">
            <v>2525434520</v>
          </cell>
          <cell r="E5">
            <v>173543482.5</v>
          </cell>
          <cell r="F5">
            <v>123423649</v>
          </cell>
          <cell r="G5">
            <v>2822401651.5</v>
          </cell>
          <cell r="H5">
            <v>1.3440007864285715E-3</v>
          </cell>
          <cell r="I5">
            <v>34311988700</v>
          </cell>
          <cell r="J5">
            <v>2593043532</v>
          </cell>
          <cell r="K5">
            <v>33030056200</v>
          </cell>
          <cell r="L5">
            <v>69935088432</v>
          </cell>
        </row>
        <row r="6">
          <cell r="A6" t="str">
            <v>DECOMP</v>
          </cell>
          <cell r="B6"/>
          <cell r="D6">
            <v>12102572648.247</v>
          </cell>
          <cell r="E6">
            <v>1035676.59</v>
          </cell>
          <cell r="F6">
            <v>31686922.1065</v>
          </cell>
          <cell r="G6">
            <v>12135295246.943501</v>
          </cell>
          <cell r="H6">
            <v>5.7787120223540475E-3</v>
          </cell>
          <cell r="I6">
            <v>207985967260.64999</v>
          </cell>
          <cell r="J6">
            <v>19562810</v>
          </cell>
          <cell r="K6">
            <v>659203825.79999995</v>
          </cell>
          <cell r="L6">
            <v>208664733896.45001</v>
          </cell>
        </row>
        <row r="7">
          <cell r="A7" t="str">
            <v>HYDROXY-CARBONYL</v>
          </cell>
          <cell r="B7"/>
          <cell r="D7">
            <v>2304515300</v>
          </cell>
          <cell r="E7">
            <v>8930798</v>
          </cell>
          <cell r="F7">
            <v>104806830</v>
          </cell>
          <cell r="G7">
            <v>2418252928</v>
          </cell>
          <cell r="H7">
            <v>1.1515490133333333E-3</v>
          </cell>
          <cell r="I7">
            <v>40812320000</v>
          </cell>
          <cell r="J7">
            <v>173995360</v>
          </cell>
          <cell r="K7">
            <v>12448013000</v>
          </cell>
          <cell r="L7">
            <v>53434328360</v>
          </cell>
        </row>
        <row r="8">
          <cell r="A8" t="str">
            <v>ISOM</v>
          </cell>
          <cell r="B8"/>
          <cell r="D8">
            <v>1802569060</v>
          </cell>
          <cell r="E8">
            <v>1866593500</v>
          </cell>
          <cell r="F8">
            <v>89610811</v>
          </cell>
          <cell r="G8">
            <v>3758773371</v>
          </cell>
          <cell r="H8">
            <v>1.7898920814285715E-3</v>
          </cell>
          <cell r="I8">
            <v>18665657600</v>
          </cell>
          <cell r="J8">
            <v>28238155000</v>
          </cell>
          <cell r="K8">
            <v>45879575000</v>
          </cell>
          <cell r="L8">
            <v>92783387600</v>
          </cell>
        </row>
      </sheetData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A4" t="str">
            <v>CARBONYL</v>
          </cell>
          <cell r="B4"/>
          <cell r="D4">
            <v>15602500000</v>
          </cell>
          <cell r="E4">
            <v>395112</v>
          </cell>
          <cell r="F4">
            <v>32699000</v>
          </cell>
          <cell r="G4">
            <v>15635594112</v>
          </cell>
          <cell r="I4">
            <v>378872000000</v>
          </cell>
          <cell r="J4">
            <v>10171800</v>
          </cell>
          <cell r="K4">
            <v>810899000</v>
          </cell>
          <cell r="L4">
            <v>379693070800</v>
          </cell>
        </row>
        <row r="5">
          <cell r="A5" t="str">
            <v>NITR</v>
          </cell>
          <cell r="B5"/>
          <cell r="D5">
            <v>2421203000</v>
          </cell>
          <cell r="E5">
            <v>166047800</v>
          </cell>
          <cell r="F5">
            <v>118969340</v>
          </cell>
          <cell r="G5">
            <v>2706220140</v>
          </cell>
          <cell r="I5">
            <v>32302690000</v>
          </cell>
          <cell r="J5">
            <v>2348796000</v>
          </cell>
          <cell r="K5">
            <v>31126250000</v>
          </cell>
          <cell r="L5">
            <v>65777736000</v>
          </cell>
        </row>
        <row r="6">
          <cell r="A6" t="str">
            <v>DECOMP</v>
          </cell>
          <cell r="B6"/>
          <cell r="D6">
            <v>23606297658.576</v>
          </cell>
          <cell r="E6">
            <v>867556.50699999998</v>
          </cell>
          <cell r="F6">
            <v>33225570.400680002</v>
          </cell>
          <cell r="G6">
            <v>23640390785.483673</v>
          </cell>
          <cell r="I6">
            <v>254086957611.23001</v>
          </cell>
          <cell r="J6">
            <v>13454735.35</v>
          </cell>
          <cell r="K6">
            <v>705400958.20000005</v>
          </cell>
          <cell r="L6">
            <v>254805813304.78</v>
          </cell>
        </row>
        <row r="7">
          <cell r="A7" t="str">
            <v>HYDROXY-CARBONYL</v>
          </cell>
          <cell r="B7"/>
          <cell r="D7">
            <v>3550149500</v>
          </cell>
          <cell r="E7">
            <v>13714819</v>
          </cell>
          <cell r="F7">
            <v>162275270</v>
          </cell>
          <cell r="G7">
            <v>3726139589</v>
          </cell>
          <cell r="I7">
            <v>62893750000</v>
          </cell>
          <cell r="J7">
            <v>257589420</v>
          </cell>
          <cell r="K7">
            <v>19183018000</v>
          </cell>
          <cell r="L7">
            <v>82334357420</v>
          </cell>
        </row>
        <row r="8">
          <cell r="A8" t="str">
            <v>ISOM</v>
          </cell>
          <cell r="B8"/>
          <cell r="D8">
            <v>442329752.17000002</v>
          </cell>
          <cell r="E8">
            <v>953812275</v>
          </cell>
          <cell r="F8">
            <v>22122741.395</v>
          </cell>
          <cell r="G8">
            <v>1418264768.5650001</v>
          </cell>
          <cell r="I8">
            <v>4973383198.1999998</v>
          </cell>
          <cell r="J8">
            <v>15981357000</v>
          </cell>
          <cell r="K8">
            <v>14760116913</v>
          </cell>
          <cell r="L8">
            <v>35714857111.199997</v>
          </cell>
        </row>
      </sheetData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D6">
            <v>2100000000000</v>
          </cell>
        </row>
        <row r="8">
          <cell r="D8">
            <v>0</v>
          </cell>
          <cell r="E8">
            <v>28032100000</v>
          </cell>
          <cell r="F8">
            <v>45684400000</v>
          </cell>
          <cell r="G8">
            <v>56768400000</v>
          </cell>
          <cell r="H8">
            <v>63696500000</v>
          </cell>
          <cell r="I8">
            <v>67996700000</v>
          </cell>
          <cell r="J8">
            <v>70635300000</v>
          </cell>
          <cell r="K8">
            <v>72223900000</v>
          </cell>
          <cell r="L8">
            <v>73148200000</v>
          </cell>
          <cell r="M8">
            <v>73653600000</v>
          </cell>
          <cell r="N8">
            <v>73894100000</v>
          </cell>
          <cell r="O8">
            <v>73967400000</v>
          </cell>
          <cell r="P8">
            <v>73935100000</v>
          </cell>
          <cell r="Q8">
            <v>73836500000</v>
          </cell>
          <cell r="R8">
            <v>73696400000</v>
          </cell>
          <cell r="S8">
            <v>73530400000</v>
          </cell>
          <cell r="T8">
            <v>73348600000</v>
          </cell>
          <cell r="U8">
            <v>73157400000</v>
          </cell>
          <cell r="V8">
            <v>72960600000</v>
          </cell>
          <cell r="W8">
            <v>72760800000</v>
          </cell>
          <cell r="X8">
            <v>72559600000</v>
          </cell>
          <cell r="Y8">
            <v>72357900000</v>
          </cell>
          <cell r="Z8">
            <v>72156500000</v>
          </cell>
          <cell r="AA8">
            <v>71955600000</v>
          </cell>
          <cell r="AB8">
            <v>71755500000</v>
          </cell>
          <cell r="AC8">
            <v>71556400000</v>
          </cell>
          <cell r="AD8">
            <v>71358400000</v>
          </cell>
          <cell r="AE8">
            <v>71161600000</v>
          </cell>
          <cell r="AF8">
            <v>70965800000</v>
          </cell>
          <cell r="AG8">
            <v>70771300000</v>
          </cell>
          <cell r="AH8">
            <v>70577800000</v>
          </cell>
          <cell r="AI8">
            <v>70385600000</v>
          </cell>
          <cell r="AJ8">
            <v>70194500000</v>
          </cell>
          <cell r="AK8">
            <v>70004600000</v>
          </cell>
          <cell r="AL8">
            <v>69815800000</v>
          </cell>
          <cell r="AM8">
            <v>69628100000</v>
          </cell>
          <cell r="AN8">
            <v>69441600000</v>
          </cell>
          <cell r="AO8">
            <v>69256100000</v>
          </cell>
          <cell r="AP8">
            <v>69071800000</v>
          </cell>
          <cell r="AQ8">
            <v>68888500000</v>
          </cell>
          <cell r="AR8">
            <v>68706300000</v>
          </cell>
          <cell r="AS8">
            <v>68525200000</v>
          </cell>
          <cell r="AT8">
            <v>68345100000</v>
          </cell>
          <cell r="AU8">
            <v>68166000000</v>
          </cell>
          <cell r="AV8">
            <v>67988000000</v>
          </cell>
          <cell r="AW8">
            <v>67811000000</v>
          </cell>
          <cell r="AX8">
            <v>67635000000</v>
          </cell>
          <cell r="AY8">
            <v>67460000000</v>
          </cell>
          <cell r="AZ8">
            <v>67286000000</v>
          </cell>
          <cell r="BA8">
            <v>67113000000</v>
          </cell>
          <cell r="BB8">
            <v>66940900000</v>
          </cell>
          <cell r="BC8">
            <v>66769800000</v>
          </cell>
          <cell r="BD8">
            <v>66599600000</v>
          </cell>
          <cell r="BE8">
            <v>66430400000</v>
          </cell>
          <cell r="BF8">
            <v>66262100000</v>
          </cell>
          <cell r="BG8">
            <v>66094700000</v>
          </cell>
          <cell r="BH8">
            <v>65928200000</v>
          </cell>
          <cell r="BI8">
            <v>65762700000</v>
          </cell>
          <cell r="BJ8">
            <v>65598000000</v>
          </cell>
          <cell r="BK8">
            <v>65434200000</v>
          </cell>
          <cell r="BL8">
            <v>65271300000</v>
          </cell>
          <cell r="BM8">
            <v>64311900000</v>
          </cell>
          <cell r="BN8">
            <v>63382100000</v>
          </cell>
          <cell r="BO8">
            <v>62480400000</v>
          </cell>
          <cell r="BP8">
            <v>61605500000</v>
          </cell>
          <cell r="BQ8">
            <v>60755800000</v>
          </cell>
          <cell r="BR8">
            <v>59930400000</v>
          </cell>
          <cell r="BS8">
            <v>59128000000</v>
          </cell>
          <cell r="BT8">
            <v>58347600000</v>
          </cell>
          <cell r="BU8">
            <v>57588200000</v>
          </cell>
          <cell r="BV8">
            <v>56848900000</v>
          </cell>
          <cell r="BW8">
            <v>56128900000</v>
          </cell>
          <cell r="BX8">
            <v>55427400000</v>
          </cell>
          <cell r="BY8">
            <v>54743600000</v>
          </cell>
          <cell r="BZ8">
            <v>54076800000</v>
          </cell>
          <cell r="CA8">
            <v>53426300000</v>
          </cell>
          <cell r="CB8">
            <v>52791600000</v>
          </cell>
          <cell r="CC8">
            <v>52172000000</v>
          </cell>
          <cell r="CD8">
            <v>51567000000</v>
          </cell>
          <cell r="CE8">
            <v>50976000000</v>
          </cell>
          <cell r="CF8">
            <v>50398600000</v>
          </cell>
          <cell r="CG8">
            <v>49834200000</v>
          </cell>
          <cell r="CH8">
            <v>48742900000</v>
          </cell>
          <cell r="CI8">
            <v>47698700000</v>
          </cell>
          <cell r="CJ8">
            <v>46698700000</v>
          </cell>
          <cell r="CK8">
            <v>45740000000</v>
          </cell>
          <cell r="CL8">
            <v>44820200000</v>
          </cell>
          <cell r="CM8">
            <v>43936800000</v>
          </cell>
          <cell r="CN8">
            <v>43087800000</v>
          </cell>
          <cell r="CO8">
            <v>42271300000</v>
          </cell>
          <cell r="CP8">
            <v>41485500000</v>
          </cell>
          <cell r="CQ8">
            <v>40728600000</v>
          </cell>
          <cell r="CR8">
            <v>39999100000</v>
          </cell>
          <cell r="CS8">
            <v>39295700000</v>
          </cell>
          <cell r="CT8">
            <v>38617000000</v>
          </cell>
          <cell r="CU8">
            <v>37961700000</v>
          </cell>
          <cell r="CV8"/>
          <cell r="CW8"/>
          <cell r="CX8"/>
          <cell r="CY8"/>
          <cell r="CZ8"/>
          <cell r="DA8"/>
          <cell r="DB8"/>
          <cell r="DC8"/>
          <cell r="DD8"/>
          <cell r="DE8"/>
          <cell r="DF8"/>
          <cell r="DG8"/>
          <cell r="DH8"/>
          <cell r="DI8"/>
          <cell r="DJ8"/>
        </row>
        <row r="9">
          <cell r="DJ9">
            <v>0.60934237995824636</v>
          </cell>
        </row>
        <row r="12">
          <cell r="D12">
            <v>0</v>
          </cell>
          <cell r="E12">
            <v>-256490000</v>
          </cell>
          <cell r="F12">
            <v>-73393000</v>
          </cell>
          <cell r="G12">
            <v>-45663000</v>
          </cell>
          <cell r="H12">
            <v>-121982000</v>
          </cell>
          <cell r="I12">
            <v>-255029000</v>
          </cell>
          <cell r="J12">
            <v>-418942000</v>
          </cell>
          <cell r="K12">
            <v>-602390000</v>
          </cell>
          <cell r="L12">
            <v>-809852000</v>
          </cell>
          <cell r="M12">
            <v>-1006033000</v>
          </cell>
          <cell r="N12">
            <v>-1187004000</v>
          </cell>
          <cell r="O12">
            <v>-1375108000</v>
          </cell>
          <cell r="P12">
            <v>-1558772000</v>
          </cell>
          <cell r="Q12">
            <v>-1758714000</v>
          </cell>
          <cell r="R12">
            <v>-1960146000</v>
          </cell>
          <cell r="S12">
            <v>-2167484000</v>
          </cell>
          <cell r="T12">
            <v>-2370622000</v>
          </cell>
          <cell r="U12">
            <v>-2583161000</v>
          </cell>
          <cell r="V12">
            <v>-2791305000</v>
          </cell>
          <cell r="W12">
            <v>-2992452000</v>
          </cell>
          <cell r="X12">
            <v>-3205005000</v>
          </cell>
          <cell r="Y12">
            <v>-3408062000</v>
          </cell>
          <cell r="Z12">
            <v>-3610825000</v>
          </cell>
          <cell r="AA12">
            <v>-3813092000</v>
          </cell>
          <cell r="AB12">
            <v>-4014564000</v>
          </cell>
          <cell r="AC12">
            <v>-4215041000</v>
          </cell>
          <cell r="AD12">
            <v>-4414422000</v>
          </cell>
          <cell r="AE12">
            <v>-4612607000</v>
          </cell>
          <cell r="AF12">
            <v>-4809796000</v>
          </cell>
          <cell r="AG12">
            <v>-5005689000</v>
          </cell>
          <cell r="AH12">
            <v>-5200585000</v>
          </cell>
          <cell r="AI12">
            <v>-5394184000</v>
          </cell>
          <cell r="AJ12">
            <v>-5586687000</v>
          </cell>
          <cell r="AK12">
            <v>-5777992000</v>
          </cell>
          <cell r="AL12">
            <v>-5968201000</v>
          </cell>
          <cell r="AM12">
            <v>-6157311000</v>
          </cell>
          <cell r="AN12">
            <v>-6345224000</v>
          </cell>
          <cell r="AO12">
            <v>-6532139000</v>
          </cell>
          <cell r="AP12">
            <v>-6717856000</v>
          </cell>
          <cell r="AQ12">
            <v>-6902574000</v>
          </cell>
          <cell r="AR12">
            <v>-7086194000</v>
          </cell>
          <cell r="AS12">
            <v>-7268716000</v>
          </cell>
          <cell r="AT12">
            <v>-7450239000</v>
          </cell>
          <cell r="AU12">
            <v>-7630763000</v>
          </cell>
          <cell r="AV12">
            <v>-7810188000</v>
          </cell>
          <cell r="AW12">
            <v>-7988613000</v>
          </cell>
          <cell r="AX12">
            <v>-8166039000</v>
          </cell>
          <cell r="AY12">
            <v>-8342466000</v>
          </cell>
          <cell r="AZ12">
            <v>-8517894000</v>
          </cell>
          <cell r="BA12">
            <v>-8692321000</v>
          </cell>
          <cell r="BB12">
            <v>-8865849000</v>
          </cell>
          <cell r="BC12">
            <v>-9038376000</v>
          </cell>
          <cell r="BD12">
            <v>-9210004000</v>
          </cell>
          <cell r="BE12">
            <v>-9380631000</v>
          </cell>
          <cell r="BF12">
            <v>-9550358000</v>
          </cell>
          <cell r="BG12">
            <v>-9719185000</v>
          </cell>
          <cell r="BH12">
            <v>-9887111000</v>
          </cell>
          <cell r="BI12">
            <v>-10054036000</v>
          </cell>
          <cell r="BJ12">
            <v>-10220161000</v>
          </cell>
          <cell r="BK12">
            <v>-10385384000</v>
          </cell>
          <cell r="BL12">
            <v>-10549707000</v>
          </cell>
          <cell r="BM12">
            <v>-11517620000</v>
          </cell>
          <cell r="BN12">
            <v>-12455879000</v>
          </cell>
          <cell r="BO12">
            <v>-13365971000</v>
          </cell>
          <cell r="BP12">
            <v>-14249183000</v>
          </cell>
          <cell r="BQ12">
            <v>-15107105000</v>
          </cell>
          <cell r="BR12">
            <v>-15940632000</v>
          </cell>
          <cell r="BS12">
            <v>-16751055000</v>
          </cell>
          <cell r="BT12">
            <v>-17539371000</v>
          </cell>
          <cell r="BU12">
            <v>-18306576000</v>
          </cell>
          <cell r="BV12">
            <v>-19053568000</v>
          </cell>
          <cell r="BW12">
            <v>-19781144000</v>
          </cell>
          <cell r="BX12">
            <v>-20490103000</v>
          </cell>
          <cell r="BY12">
            <v>-21181245000</v>
          </cell>
          <cell r="BZ12">
            <v>-21855270000</v>
          </cell>
          <cell r="CA12">
            <v>-22512878000</v>
          </cell>
          <cell r="CB12">
            <v>-23154569000</v>
          </cell>
          <cell r="CC12">
            <v>-23781046000</v>
          </cell>
          <cell r="CD12">
            <v>-24392808000</v>
          </cell>
          <cell r="CE12">
            <v>-24990457000</v>
          </cell>
          <cell r="CF12">
            <v>-25574394000</v>
          </cell>
          <cell r="CG12">
            <v>-26145222000</v>
          </cell>
          <cell r="CH12">
            <v>-27249055000</v>
          </cell>
          <cell r="CI12">
            <v>-28305370000</v>
          </cell>
          <cell r="CJ12">
            <v>-29317081000</v>
          </cell>
          <cell r="CK12">
            <v>-30287105000</v>
          </cell>
          <cell r="CL12">
            <v>-31217856000</v>
          </cell>
          <cell r="CM12">
            <v>-32111849000</v>
          </cell>
          <cell r="CN12">
            <v>-32971099000</v>
          </cell>
          <cell r="CO12">
            <v>-33797520000</v>
          </cell>
          <cell r="CP12">
            <v>-34592925000</v>
          </cell>
          <cell r="CQ12">
            <v>-35359127000</v>
          </cell>
          <cell r="CR12">
            <v>-36097640000</v>
          </cell>
          <cell r="CS12">
            <v>-36809773000</v>
          </cell>
          <cell r="CT12">
            <v>-37496940000</v>
          </cell>
          <cell r="CU12">
            <v>-38160450000</v>
          </cell>
          <cell r="CV12"/>
          <cell r="CW12"/>
          <cell r="CX12"/>
          <cell r="CY12"/>
          <cell r="CZ12"/>
          <cell r="DA12"/>
          <cell r="DB12"/>
          <cell r="DC12"/>
          <cell r="DD12"/>
          <cell r="DE12"/>
          <cell r="DF12"/>
          <cell r="DG12"/>
          <cell r="DH12"/>
          <cell r="DI12"/>
          <cell r="DJ12"/>
        </row>
        <row r="15">
          <cell r="DJ15">
            <v>1.2237801178969325</v>
          </cell>
        </row>
      </sheetData>
      <sheetData sheetId="7"/>
      <sheetData sheetId="8"/>
      <sheetData sheetId="9">
        <row r="4">
          <cell r="A4" t="str">
            <v>REAC</v>
          </cell>
          <cell r="B4"/>
          <cell r="D4">
            <v>285726000</v>
          </cell>
          <cell r="E4">
            <v>410652</v>
          </cell>
          <cell r="F4">
            <v>33831400</v>
          </cell>
          <cell r="G4">
            <v>319968052</v>
          </cell>
          <cell r="H4">
            <v>1.5236573904761904E-4</v>
          </cell>
          <cell r="I4">
            <v>285726000</v>
          </cell>
          <cell r="J4">
            <v>11700500</v>
          </cell>
          <cell r="K4">
            <v>854877000</v>
          </cell>
          <cell r="L4">
            <v>1152303500</v>
          </cell>
        </row>
        <row r="5">
          <cell r="A5" t="str">
            <v>NITR</v>
          </cell>
          <cell r="B5"/>
          <cell r="D5">
            <v>42851722</v>
          </cell>
          <cell r="E5">
            <v>171679990</v>
          </cell>
          <cell r="F5">
            <v>121652260</v>
          </cell>
          <cell r="G5">
            <v>336183972</v>
          </cell>
          <cell r="H5">
            <v>1.6008760571428572E-4</v>
          </cell>
          <cell r="I5">
            <v>27435346</v>
          </cell>
          <cell r="J5">
            <v>2745100500</v>
          </cell>
          <cell r="K5">
            <v>30999959000</v>
          </cell>
          <cell r="L5">
            <v>33772494846</v>
          </cell>
        </row>
        <row r="6">
          <cell r="A6" t="str">
            <v>DECOMP</v>
          </cell>
          <cell r="B6"/>
          <cell r="D6">
            <v>181856160</v>
          </cell>
          <cell r="E6">
            <v>1244444.8999999999</v>
          </cell>
          <cell r="F6">
            <v>56500250</v>
          </cell>
          <cell r="G6">
            <v>239600854.90000001</v>
          </cell>
          <cell r="H6">
            <v>1.140956451904762E-4</v>
          </cell>
          <cell r="I6">
            <v>181554060</v>
          </cell>
          <cell r="J6">
            <v>22072567</v>
          </cell>
          <cell r="K6">
            <v>1611745700</v>
          </cell>
          <cell r="L6">
            <v>1815372327</v>
          </cell>
        </row>
        <row r="7">
          <cell r="A7" t="str">
            <v>OXYGEN</v>
          </cell>
          <cell r="B7"/>
          <cell r="D7">
            <v>198686</v>
          </cell>
          <cell r="E7">
            <v>110156</v>
          </cell>
          <cell r="F7">
            <v>538771</v>
          </cell>
          <cell r="G7">
            <v>847613</v>
          </cell>
          <cell r="H7">
            <v>4.0362523809523811E-7</v>
          </cell>
          <cell r="I7">
            <v>159582</v>
          </cell>
          <cell r="J7">
            <v>1628710</v>
          </cell>
          <cell r="K7">
            <v>63607700</v>
          </cell>
          <cell r="L7">
            <v>65395992</v>
          </cell>
        </row>
        <row r="8">
          <cell r="A8" t="str">
            <v>ISOM</v>
          </cell>
          <cell r="B8"/>
          <cell r="D8">
            <v>85124811.91610001</v>
          </cell>
          <cell r="E8">
            <v>2676592590</v>
          </cell>
          <cell r="F8">
            <v>233179882.09</v>
          </cell>
          <cell r="G8">
            <v>2994897284.0061002</v>
          </cell>
          <cell r="H8">
            <v>1.4261415638124287E-3</v>
          </cell>
          <cell r="I8">
            <v>55079945.970299996</v>
          </cell>
          <cell r="J8">
            <v>43357758000</v>
          </cell>
          <cell r="K8">
            <v>73322954637</v>
          </cell>
          <cell r="L8">
            <v>116735792582.97029</v>
          </cell>
        </row>
        <row r="9">
          <cell r="C9"/>
        </row>
      </sheetData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0.10316554172809095</v>
          </cell>
        </row>
        <row r="15">
          <cell r="D15">
            <v>0.10377615190413006</v>
          </cell>
        </row>
        <row r="16">
          <cell r="D16">
            <v>0.13218635570164744</v>
          </cell>
        </row>
        <row r="17">
          <cell r="D17">
            <v>2.8086004065413481E-2</v>
          </cell>
        </row>
      </sheetData>
      <sheetData sheetId="7"/>
      <sheetData sheetId="8"/>
      <sheetData sheetId="9">
        <row r="13">
          <cell r="B13">
            <v>1</v>
          </cell>
        </row>
      </sheetData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6.1721537782088831E-2</v>
          </cell>
        </row>
        <row r="15">
          <cell r="D15">
            <v>6.2061190129996245E-2</v>
          </cell>
        </row>
        <row r="16">
          <cell r="D16">
            <v>8.0964811003302661E-2</v>
          </cell>
        </row>
        <row r="17">
          <cell r="D17">
            <v>2.7827169700535666E-2</v>
          </cell>
        </row>
      </sheetData>
      <sheetData sheetId="7"/>
      <sheetData sheetId="8"/>
      <sheetData sheetId="9">
        <row r="13">
          <cell r="B13">
            <v>4</v>
          </cell>
        </row>
      </sheetData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orting"/>
      <sheetName val="sort instructions"/>
      <sheetName val="gas"/>
      <sheetName val="aer"/>
      <sheetName val="wall"/>
      <sheetName val="soa_yield"/>
      <sheetName val="RO fates"/>
      <sheetName val="dictionary"/>
      <sheetName val="pathway analysis"/>
      <sheetName val="funct_vs_site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D14">
            <v>2.7867527832183651E-2</v>
          </cell>
        </row>
        <row r="15">
          <cell r="D15">
            <v>2.8022304323874037E-2</v>
          </cell>
        </row>
        <row r="16">
          <cell r="D16">
            <v>3.8728690210725648E-2</v>
          </cell>
        </row>
        <row r="17">
          <cell r="D17">
            <v>2.854546024147565E-2</v>
          </cell>
        </row>
      </sheetData>
      <sheetData sheetId="7"/>
      <sheetData sheetId="8"/>
      <sheetData sheetId="9">
        <row r="13">
          <cell r="B13">
            <v>1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L27" sqref="L27"/>
    </sheetView>
  </sheetViews>
  <sheetFormatPr defaultRowHeight="15" x14ac:dyDescent="0.25"/>
  <cols>
    <col min="5" max="5" width="17.7109375" bestFit="1" customWidth="1"/>
  </cols>
  <sheetData>
    <row r="1" spans="1:9" x14ac:dyDescent="0.25">
      <c r="A1" t="s">
        <v>18</v>
      </c>
      <c r="C1" t="s">
        <v>17</v>
      </c>
    </row>
    <row r="2" spans="1:9" x14ac:dyDescent="0.25">
      <c r="A2" t="s">
        <v>16</v>
      </c>
      <c r="I2" t="s">
        <v>15</v>
      </c>
    </row>
    <row r="3" spans="1:9" x14ac:dyDescent="0.25">
      <c r="A3">
        <v>1</v>
      </c>
      <c r="B3" t="s">
        <v>11</v>
      </c>
      <c r="C3" t="s">
        <v>2</v>
      </c>
      <c r="D3" t="s">
        <v>1</v>
      </c>
      <c r="E3" t="s">
        <v>21</v>
      </c>
      <c r="F3" s="2">
        <v>3.8399999999999998E-12</v>
      </c>
      <c r="G3">
        <v>0</v>
      </c>
      <c r="H3">
        <v>0</v>
      </c>
      <c r="I3" s="1">
        <f t="shared" ref="I3:I13" si="0">F3/SUM(F$3:F$13)</f>
        <v>0.22639640595705543</v>
      </c>
    </row>
    <row r="4" spans="1:9" x14ac:dyDescent="0.25">
      <c r="A4">
        <v>1</v>
      </c>
      <c r="B4" t="s">
        <v>9</v>
      </c>
      <c r="C4" t="s">
        <v>2</v>
      </c>
      <c r="D4" t="s">
        <v>1</v>
      </c>
      <c r="E4" t="s">
        <v>10</v>
      </c>
      <c r="F4" s="2">
        <v>1.397E-13</v>
      </c>
      <c r="G4">
        <v>0</v>
      </c>
      <c r="H4">
        <v>0</v>
      </c>
      <c r="I4" s="1">
        <f t="shared" si="0"/>
        <v>8.2363484146355855E-3</v>
      </c>
    </row>
    <row r="5" spans="1:9" x14ac:dyDescent="0.25">
      <c r="A5">
        <v>2</v>
      </c>
      <c r="C5" t="s">
        <v>2</v>
      </c>
      <c r="D5" t="s">
        <v>1</v>
      </c>
      <c r="E5" t="s">
        <v>14</v>
      </c>
      <c r="F5" s="2">
        <v>3.362E-12</v>
      </c>
      <c r="G5">
        <v>0</v>
      </c>
      <c r="H5">
        <v>0</v>
      </c>
      <c r="I5" s="1">
        <f t="shared" si="0"/>
        <v>0.19821477000719281</v>
      </c>
    </row>
    <row r="6" spans="1:9" x14ac:dyDescent="0.25">
      <c r="A6">
        <v>3</v>
      </c>
      <c r="C6" t="s">
        <v>2</v>
      </c>
      <c r="D6" t="s">
        <v>1</v>
      </c>
      <c r="E6" t="s">
        <v>13</v>
      </c>
      <c r="F6" s="2">
        <v>1.401E-12</v>
      </c>
      <c r="G6">
        <v>0</v>
      </c>
      <c r="H6">
        <v>0</v>
      </c>
      <c r="I6" s="1">
        <f t="shared" si="0"/>
        <v>8.259931373589445E-2</v>
      </c>
    </row>
    <row r="7" spans="1:9" x14ac:dyDescent="0.25">
      <c r="A7">
        <v>4</v>
      </c>
      <c r="C7" t="s">
        <v>2</v>
      </c>
      <c r="D7" t="s">
        <v>1</v>
      </c>
      <c r="E7" t="s">
        <v>8</v>
      </c>
      <c r="F7" s="2">
        <v>1.401E-12</v>
      </c>
      <c r="G7">
        <v>0</v>
      </c>
      <c r="H7">
        <v>0</v>
      </c>
      <c r="I7" s="1">
        <f t="shared" si="0"/>
        <v>8.259931373589445E-2</v>
      </c>
    </row>
    <row r="8" spans="1:9" x14ac:dyDescent="0.25">
      <c r="A8">
        <v>5</v>
      </c>
      <c r="C8" t="s">
        <v>2</v>
      </c>
      <c r="D8" t="s">
        <v>1</v>
      </c>
      <c r="E8" t="s">
        <v>7</v>
      </c>
      <c r="F8" s="2">
        <v>1.401E-12</v>
      </c>
      <c r="G8">
        <v>0</v>
      </c>
      <c r="H8">
        <v>0</v>
      </c>
      <c r="I8" s="1">
        <f t="shared" si="0"/>
        <v>8.259931373589445E-2</v>
      </c>
    </row>
    <row r="9" spans="1:9" x14ac:dyDescent="0.25">
      <c r="A9">
        <v>6</v>
      </c>
      <c r="C9" t="s">
        <v>2</v>
      </c>
      <c r="D9" t="s">
        <v>1</v>
      </c>
      <c r="E9" t="s">
        <v>6</v>
      </c>
      <c r="F9" s="2">
        <v>1.401E-12</v>
      </c>
      <c r="G9">
        <v>0</v>
      </c>
      <c r="H9">
        <v>0</v>
      </c>
      <c r="I9" s="1">
        <f t="shared" si="0"/>
        <v>8.259931373589445E-2</v>
      </c>
    </row>
    <row r="10" spans="1:9" x14ac:dyDescent="0.25">
      <c r="A10">
        <v>7</v>
      </c>
      <c r="C10" t="s">
        <v>2</v>
      </c>
      <c r="D10" t="s">
        <v>1</v>
      </c>
      <c r="E10" t="s">
        <v>5</v>
      </c>
      <c r="F10" s="2">
        <v>1.401E-12</v>
      </c>
      <c r="G10">
        <v>0</v>
      </c>
      <c r="H10">
        <v>0</v>
      </c>
      <c r="I10" s="1">
        <f t="shared" si="0"/>
        <v>8.259931373589445E-2</v>
      </c>
    </row>
    <row r="11" spans="1:9" x14ac:dyDescent="0.25">
      <c r="A11">
        <v>8</v>
      </c>
      <c r="C11" t="s">
        <v>2</v>
      </c>
      <c r="D11" t="s">
        <v>1</v>
      </c>
      <c r="E11" t="s">
        <v>4</v>
      </c>
      <c r="F11" s="2">
        <v>1.401E-12</v>
      </c>
      <c r="G11">
        <v>0</v>
      </c>
      <c r="H11">
        <v>0</v>
      </c>
      <c r="I11" s="1">
        <f t="shared" si="0"/>
        <v>8.259931373589445E-2</v>
      </c>
    </row>
    <row r="12" spans="1:9" x14ac:dyDescent="0.25">
      <c r="A12">
        <v>9</v>
      </c>
      <c r="C12" t="s">
        <v>2</v>
      </c>
      <c r="D12" t="s">
        <v>1</v>
      </c>
      <c r="E12" t="s">
        <v>3</v>
      </c>
      <c r="F12" s="2">
        <v>1.038E-12</v>
      </c>
      <c r="G12">
        <v>0</v>
      </c>
      <c r="H12">
        <v>0</v>
      </c>
      <c r="I12" s="1">
        <f t="shared" si="0"/>
        <v>6.119777848526655E-2</v>
      </c>
    </row>
    <row r="13" spans="1:9" x14ac:dyDescent="0.25">
      <c r="A13">
        <v>10</v>
      </c>
      <c r="C13" t="s">
        <v>2</v>
      </c>
      <c r="D13" t="s">
        <v>1</v>
      </c>
      <c r="E13" t="s">
        <v>0</v>
      </c>
      <c r="F13" s="2">
        <v>1.757E-13</v>
      </c>
      <c r="G13">
        <v>0</v>
      </c>
      <c r="H13">
        <v>0</v>
      </c>
      <c r="I13" s="1">
        <f t="shared" si="0"/>
        <v>1.035881472048298E-2</v>
      </c>
    </row>
  </sheetData>
  <conditionalFormatting sqref="I3:I1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tabSelected="1" zoomScale="75" zoomScaleNormal="75" workbookViewId="0">
      <selection activeCell="H4" sqref="H4"/>
    </sheetView>
  </sheetViews>
  <sheetFormatPr defaultRowHeight="15" x14ac:dyDescent="0.25"/>
  <cols>
    <col min="1" max="1" width="20.85546875" bestFit="1" customWidth="1"/>
    <col min="4" max="5" width="0" hidden="1" customWidth="1"/>
    <col min="6" max="6" width="9.42578125" customWidth="1"/>
    <col min="7" max="7" width="1.7109375" customWidth="1"/>
    <col min="8" max="9" width="9.42578125" customWidth="1"/>
    <col min="10" max="11" width="9.42578125" hidden="1" customWidth="1"/>
    <col min="12" max="12" width="9.42578125" customWidth="1"/>
    <col min="13" max="13" width="1.7109375" customWidth="1"/>
    <col min="14" max="15" width="9.42578125" customWidth="1"/>
    <col min="16" max="17" width="9.42578125" hidden="1" customWidth="1"/>
    <col min="18" max="18" width="9.42578125" customWidth="1"/>
    <col min="19" max="19" width="1.7109375" customWidth="1"/>
    <col min="20" max="21" width="9.42578125" customWidth="1"/>
    <col min="22" max="23" width="9.42578125" hidden="1" customWidth="1"/>
    <col min="24" max="25" width="9.42578125" customWidth="1"/>
  </cols>
  <sheetData>
    <row r="1" spans="1:30" x14ac:dyDescent="0.25">
      <c r="B1" s="18" t="s">
        <v>70</v>
      </c>
      <c r="H1" s="18" t="s">
        <v>71</v>
      </c>
      <c r="N1" s="18" t="s">
        <v>72</v>
      </c>
      <c r="T1" s="18" t="s">
        <v>73</v>
      </c>
    </row>
    <row r="2" spans="1:30" x14ac:dyDescent="0.25">
      <c r="A2" t="s">
        <v>67</v>
      </c>
      <c r="B2" s="11">
        <v>16</v>
      </c>
      <c r="H2" s="11">
        <v>17</v>
      </c>
      <c r="N2" s="11">
        <v>18</v>
      </c>
      <c r="T2" s="11">
        <v>19</v>
      </c>
    </row>
    <row r="3" spans="1:30" x14ac:dyDescent="0.25">
      <c r="A3" t="s">
        <v>29</v>
      </c>
      <c r="B3">
        <v>1</v>
      </c>
      <c r="C3">
        <v>2</v>
      </c>
      <c r="D3">
        <v>3</v>
      </c>
      <c r="E3" s="3">
        <v>4</v>
      </c>
      <c r="F3">
        <v>5</v>
      </c>
      <c r="H3">
        <v>1</v>
      </c>
      <c r="I3">
        <v>2</v>
      </c>
      <c r="J3">
        <v>3</v>
      </c>
      <c r="K3" s="3">
        <v>4</v>
      </c>
      <c r="L3">
        <v>5</v>
      </c>
      <c r="N3">
        <v>1</v>
      </c>
      <c r="O3">
        <v>2</v>
      </c>
      <c r="P3">
        <v>3</v>
      </c>
      <c r="Q3" s="3">
        <v>4</v>
      </c>
      <c r="R3">
        <v>5</v>
      </c>
      <c r="T3">
        <v>1</v>
      </c>
      <c r="U3">
        <v>2</v>
      </c>
      <c r="V3">
        <v>3</v>
      </c>
      <c r="W3" s="3">
        <v>4</v>
      </c>
      <c r="X3">
        <v>5</v>
      </c>
    </row>
    <row r="4" spans="1:30" x14ac:dyDescent="0.25">
      <c r="A4" s="3" t="s">
        <v>74</v>
      </c>
      <c r="B4" s="15">
        <f>VLOOKUP($A4,[21]categories!$A$4:$X$9,$B$2,FALSE)</f>
        <v>1098100000000</v>
      </c>
      <c r="C4" s="15">
        <f>VLOOKUP($A4,[22]categories!$A$4:$X$9,$B$2,FALSE)</f>
        <v>3517550000000</v>
      </c>
      <c r="D4" s="15">
        <f>VLOOKUP($A4,[23]categories!$A$4:$X$9,$B$2,FALSE)</f>
        <v>5160500000000</v>
      </c>
      <c r="E4" s="15">
        <f>VLOOKUP($A4,[24]categories!$A$4:$X$9,$B$2,FALSE)</f>
        <v>5122800000000</v>
      </c>
      <c r="F4" s="15">
        <f>VLOOKUP($A4,[24]categories!$A$4:$X$9,$B$2,FALSE)</f>
        <v>5122800000000</v>
      </c>
      <c r="H4" s="15">
        <f>VLOOKUP($A4,[21]categories!$A$4:$X$9,$H$2,FALSE)</f>
        <v>2363220000</v>
      </c>
      <c r="I4" s="15">
        <f>VLOOKUP($A4,[22]categories!$A$4:$X$9,$H$2,FALSE)</f>
        <v>2434100000</v>
      </c>
      <c r="J4" s="15">
        <f>VLOOKUP($A4,[23]categories!$A$4:$X$9,$H$2,FALSE)</f>
        <v>2543840000</v>
      </c>
      <c r="K4" s="15">
        <f>VLOOKUP($A4,[24]categories!$A$4:$X$9,$H$2,FALSE)</f>
        <v>1759600000</v>
      </c>
      <c r="L4" s="15">
        <f>VLOOKUP($A4,[25]categories!$A$4:$X$9,$H$2,FALSE)</f>
        <v>1110000000</v>
      </c>
      <c r="N4" s="15">
        <f>VLOOKUP($A4,[21]categories!$A$4:$X$9,$N$2,FALSE)</f>
        <v>5840740000</v>
      </c>
      <c r="O4" s="15">
        <f>VLOOKUP($A4,[22]categories!$A$4:$X$9,$N$2,FALSE)</f>
        <v>7529040000</v>
      </c>
      <c r="P4" s="15">
        <f>VLOOKUP($A4,[23]categories!$A$4:$X$9,$N$2,FALSE)</f>
        <v>11044900000</v>
      </c>
      <c r="Q4" s="15">
        <f>VLOOKUP($A4,[24]categories!$A$4:$X$9,$N$2,FALSE)</f>
        <v>10964300000</v>
      </c>
      <c r="R4" s="15">
        <f>VLOOKUP($A4,[25]categories!$A$4:$X$9,$N$2,FALSE)</f>
        <v>11000000000</v>
      </c>
      <c r="T4" s="15">
        <f>VLOOKUP($A4,[21]categories!$A$4:$X$9,$T$2,FALSE)</f>
        <v>1106303960000</v>
      </c>
      <c r="U4" s="15">
        <f>VLOOKUP($A4,[22]categories!$A$4:$X$9,$T$2,FALSE)</f>
        <v>3527513140000</v>
      </c>
      <c r="V4" s="15">
        <f>VLOOKUP($A4,[23]categories!$A$4:$X$9,$N$2,FALSE)</f>
        <v>11044900000</v>
      </c>
      <c r="W4" s="15">
        <f>VLOOKUP($A4,[24]categories!$A$4:$X$9,$N$2,FALSE)</f>
        <v>10964300000</v>
      </c>
      <c r="X4" s="15">
        <f>VLOOKUP($A4,[25]categories!$A$4:$X$9,$T$2,FALSE)</f>
        <v>5132110000000</v>
      </c>
      <c r="Z4" s="3"/>
      <c r="AA4" s="3"/>
      <c r="AB4" s="3"/>
      <c r="AC4" s="3"/>
      <c r="AD4" s="8"/>
    </row>
    <row r="5" spans="1:30" x14ac:dyDescent="0.25">
      <c r="A5" s="3" t="s">
        <v>75</v>
      </c>
      <c r="B5" s="15">
        <f>VLOOKUP($A5,[21]categories!$A$4:$X$9,$B$2,FALSE)</f>
        <v>335050250000</v>
      </c>
      <c r="C5" s="15">
        <f>VLOOKUP($A5,[22]categories!$A$4:$X$9,$B$2,FALSE)</f>
        <v>302469300000</v>
      </c>
      <c r="D5" s="15">
        <f>VLOOKUP($A5,[23]categories!$A$4:$X$9,$B$2,FALSE)</f>
        <v>314461000000</v>
      </c>
      <c r="E5" s="15">
        <f>VLOOKUP($A5,[24]categories!$A$4:$X$9,$B$2,FALSE)</f>
        <v>355817700000</v>
      </c>
      <c r="F5" s="15">
        <f>VLOOKUP($A5,[24]categories!$A$4:$X$9,$B$2,FALSE)</f>
        <v>355817700000</v>
      </c>
      <c r="H5" s="15">
        <f>VLOOKUP($A5,[21]categories!$A$4:$X$9,$H$2,FALSE)</f>
        <v>786491300000</v>
      </c>
      <c r="I5" s="15">
        <f>VLOOKUP($A5,[22]categories!$A$4:$X$9,$H$2,FALSE)</f>
        <v>566870400000</v>
      </c>
      <c r="J5" s="15">
        <f>VLOOKUP($A5,[23]categories!$A$4:$X$9,$H$2,FALSE)</f>
        <v>419825400000</v>
      </c>
      <c r="K5" s="15">
        <f>VLOOKUP($A5,[24]categories!$A$4:$X$9,$H$2,FALSE)</f>
        <v>331006800000</v>
      </c>
      <c r="L5" s="15">
        <f>VLOOKUP($A5,[25]categories!$A$4:$X$9,$H$2,FALSE)</f>
        <v>233700000000</v>
      </c>
      <c r="N5" s="15">
        <f>VLOOKUP($A5,[21]categories!$A$4:$X$9,$N$2,FALSE)</f>
        <v>183420840000</v>
      </c>
      <c r="O5" s="15">
        <f>VLOOKUP($A5,[22]categories!$A$4:$X$9,$N$2,FALSE)</f>
        <v>167278640000</v>
      </c>
      <c r="P5" s="15">
        <f>VLOOKUP($A5,[23]categories!$A$4:$X$9,$N$2,FALSE)</f>
        <v>180954900000</v>
      </c>
      <c r="Q5" s="15">
        <f>VLOOKUP($A5,[24]categories!$A$4:$X$9,$N$2,FALSE)</f>
        <v>212376800000</v>
      </c>
      <c r="R5" s="15">
        <f>VLOOKUP($A5,[25]categories!$A$4:$X$9,$N$2,FALSE)</f>
        <v>218100000000</v>
      </c>
      <c r="T5" s="15">
        <f>VLOOKUP($A5,[21]categories!$A$4:$X$9,$T$2,FALSE)</f>
        <v>1304962390000</v>
      </c>
      <c r="U5" s="15">
        <f>VLOOKUP($A5,[22]categories!$A$4:$X$9,$T$2,FALSE)</f>
        <v>1036618340000</v>
      </c>
      <c r="V5" s="15">
        <f>VLOOKUP($A5,[23]categories!$A$4:$X$9,$N$2,FALSE)</f>
        <v>180954900000</v>
      </c>
      <c r="W5" s="15">
        <f>VLOOKUP($A5,[24]categories!$A$4:$X$9,$N$2,FALSE)</f>
        <v>212376800000</v>
      </c>
      <c r="X5" s="15">
        <f>VLOOKUP($A5,[25]categories!$A$4:$X$9,$T$2,FALSE)</f>
        <v>851500000000</v>
      </c>
      <c r="Z5" s="3"/>
      <c r="AA5" s="3"/>
      <c r="AB5" s="3"/>
      <c r="AC5" s="3"/>
      <c r="AD5" s="8"/>
    </row>
    <row r="6" spans="1:30" x14ac:dyDescent="0.25">
      <c r="A6" s="3" t="s">
        <v>76</v>
      </c>
      <c r="B6" s="15">
        <f>VLOOKUP($A6,[21]categories!$A$4:$X$9,$B$2,FALSE)</f>
        <v>1650739535099.9226</v>
      </c>
      <c r="C6" s="15">
        <f>VLOOKUP($A6,[22]categories!$A$4:$X$9,$B$2,FALSE)</f>
        <v>1843219390774.2258</v>
      </c>
      <c r="D6" s="15">
        <f>VLOOKUP($A6,[23]categories!$A$4:$X$9,$B$2,FALSE)</f>
        <v>2780697574728.2808</v>
      </c>
      <c r="E6" s="15">
        <f>VLOOKUP($A6,[24]categories!$A$4:$X$9,$B$2,FALSE)</f>
        <v>3679198181736.8936</v>
      </c>
      <c r="F6" s="15">
        <f>VLOOKUP($A6,[24]categories!$A$4:$X$9,$B$2,FALSE)</f>
        <v>3679198181736.8936</v>
      </c>
      <c r="H6" s="15">
        <f>VLOOKUP($A6,[21]categories!$A$4:$X$9,$H$2,FALSE)</f>
        <v>1130858729761.6667</v>
      </c>
      <c r="I6" s="15">
        <f>VLOOKUP($A6,[22]categories!$A$4:$X$9,$H$2,FALSE)</f>
        <v>953109337043.9425</v>
      </c>
      <c r="J6" s="15">
        <f>VLOOKUP($A6,[23]categories!$A$4:$X$9,$H$2,FALSE)</f>
        <v>924415500648.09314</v>
      </c>
      <c r="K6" s="15">
        <f>VLOOKUP($A6,[24]categories!$A$4:$X$9,$H$2,FALSE)</f>
        <v>543147958818.61151</v>
      </c>
      <c r="L6" s="15">
        <f>VLOOKUP($A6,[25]categories!$A$4:$X$9,$H$2,FALSE)</f>
        <v>50743514907.738907</v>
      </c>
      <c r="N6" s="15">
        <f>VLOOKUP($A6,[21]categories!$A$4:$X$9,$N$2,FALSE)</f>
        <v>82434181559.47525</v>
      </c>
      <c r="O6" s="15">
        <f>VLOOKUP($A6,[22]categories!$A$4:$X$9,$N$2,FALSE)</f>
        <v>109041871497.08955</v>
      </c>
      <c r="P6" s="15">
        <f>VLOOKUP($A6,[23]categories!$A$4:$X$9,$N$2,FALSE)</f>
        <v>248483131454.18417</v>
      </c>
      <c r="Q6" s="15">
        <f>VLOOKUP($A6,[24]categories!$A$4:$X$9,$N$2,FALSE)</f>
        <v>392154040715.04926</v>
      </c>
      <c r="R6" s="15">
        <f>VLOOKUP($A6,[25]categories!$A$4:$X$9,$N$2,FALSE)</f>
        <v>25563543141.527096</v>
      </c>
      <c r="T6" s="15">
        <f>VLOOKUP($A6,[21]categories!$A$4:$X$9,$T$2,FALSE)</f>
        <v>2864032446421.0659</v>
      </c>
      <c r="U6" s="15">
        <f>VLOOKUP($A6,[22]categories!$A$4:$X$9,$T$2,FALSE)</f>
        <v>2905370599315.2622</v>
      </c>
      <c r="V6" s="15">
        <f>VLOOKUP($A6,[23]categories!$A$4:$X$9,$N$2,FALSE)</f>
        <v>248483131454.18417</v>
      </c>
      <c r="W6" s="15">
        <f>VLOOKUP($A6,[24]categories!$A$4:$X$9,$N$2,FALSE)</f>
        <v>392154040715.04926</v>
      </c>
      <c r="X6" s="15">
        <f>VLOOKUP($A6,[25]categories!$A$4:$X$9,$T$2,FALSE)</f>
        <v>1725041858143.46</v>
      </c>
      <c r="Z6" s="3"/>
      <c r="AA6" s="3"/>
      <c r="AB6" s="3"/>
      <c r="AC6" s="3"/>
      <c r="AD6" s="8"/>
    </row>
    <row r="7" spans="1:30" x14ac:dyDescent="0.25">
      <c r="A7" s="3" t="s">
        <v>78</v>
      </c>
      <c r="B7" s="15">
        <f>VLOOKUP($A7,[21]categories!$A$4:$X$9,$B$2,FALSE)</f>
        <v>209304010000</v>
      </c>
      <c r="C7" s="15">
        <f>VLOOKUP($A7,[22]categories!$A$4:$X$9,$B$2,FALSE)</f>
        <v>124814923000</v>
      </c>
      <c r="D7" s="15">
        <f>VLOOKUP($A7,[23]categories!$A$4:$X$9,$B$2,FALSE)</f>
        <v>70537653000</v>
      </c>
      <c r="E7" s="15">
        <f>VLOOKUP($A7,[24]categories!$A$4:$X$9,$B$2,FALSE)</f>
        <v>39444447000</v>
      </c>
      <c r="F7" s="15">
        <f>VLOOKUP($A7,[24]categories!$A$4:$X$9,$B$2,FALSE)</f>
        <v>39444447000</v>
      </c>
      <c r="H7" s="15">
        <f>VLOOKUP($A7,[21]categories!$A$4:$X$9,$H$2,FALSE)</f>
        <v>633823659000</v>
      </c>
      <c r="I7" s="15">
        <f>VLOOKUP($A7,[22]categories!$A$4:$X$9,$H$2,FALSE)</f>
        <v>625198379769.56995</v>
      </c>
      <c r="J7" s="15">
        <f>VLOOKUP($A7,[23]categories!$A$4:$X$9,$H$2,FALSE)</f>
        <v>535140310543.07001</v>
      </c>
      <c r="K7" s="15">
        <f>VLOOKUP($A7,[24]categories!$A$4:$X$9,$H$2,FALSE)</f>
        <v>514691605100</v>
      </c>
      <c r="L7" s="15">
        <f>VLOOKUP($A7,[25]categories!$A$4:$X$9,$H$2,FALSE)</f>
        <v>860165787590</v>
      </c>
      <c r="N7" s="15">
        <f>VLOOKUP($A7,[21]categories!$A$4:$X$9,$N$2,FALSE)</f>
        <v>45654510170</v>
      </c>
      <c r="O7" s="15">
        <f>VLOOKUP($A7,[22]categories!$A$4:$X$9,$N$2,FALSE)</f>
        <v>42964183558.277702</v>
      </c>
      <c r="P7" s="15">
        <f>VLOOKUP($A7,[23]categories!$A$4:$X$9,$N$2,FALSE)</f>
        <v>37068012790.872902</v>
      </c>
      <c r="Q7" s="15">
        <f>VLOOKUP($A7,[24]categories!$A$4:$X$9,$N$2,FALSE)</f>
        <v>38195942100</v>
      </c>
      <c r="R7" s="15">
        <f>VLOOKUP($A7,[25]categories!$A$4:$X$9,$N$2,FALSE)</f>
        <v>78331960457</v>
      </c>
      <c r="T7" s="15">
        <f>VLOOKUP($A7,[21]categories!$A$4:$X$9,$T$2,FALSE)</f>
        <v>888782179170</v>
      </c>
      <c r="U7" s="15">
        <f>VLOOKUP($A7,[22]categories!$A$4:$X$9,$T$2,FALSE)</f>
        <v>792977486327.84766</v>
      </c>
      <c r="V7" s="15">
        <f>VLOOKUP($A7,[23]categories!$A$4:$X$9,$N$2,FALSE)</f>
        <v>37068012790.872902</v>
      </c>
      <c r="W7" s="15">
        <f>VLOOKUP($A7,[24]categories!$A$4:$X$9,$N$2,FALSE)</f>
        <v>38195942100</v>
      </c>
      <c r="X7" s="15">
        <f>VLOOKUP($A7,[25]categories!$A$4:$X$9,$T$2,FALSE)</f>
        <v>945418648047</v>
      </c>
      <c r="Z7" s="3"/>
      <c r="AA7" s="3"/>
      <c r="AB7" s="3"/>
      <c r="AC7" s="3"/>
      <c r="AD7" s="8"/>
    </row>
    <row r="8" spans="1:30" x14ac:dyDescent="0.25">
      <c r="A8" s="3" t="s">
        <v>77</v>
      </c>
      <c r="B8" s="15">
        <f>VLOOKUP($A8,[21]categories!$A$4:$X$9,$B$2,FALSE)</f>
        <v>863489471803.4679</v>
      </c>
      <c r="C8" s="15">
        <f>VLOOKUP($A8,[22]categories!$A$4:$X$9,$B$2,FALSE)</f>
        <v>887537839405.92944</v>
      </c>
      <c r="D8" s="15">
        <f>VLOOKUP($A8,[23]categories!$A$4:$X$9,$B$2,FALSE)</f>
        <v>834232539063.47107</v>
      </c>
      <c r="E8" s="15">
        <f>VLOOKUP($A8,[24]categories!$A$4:$X$9,$B$2,FALSE)</f>
        <v>987937300055.23462</v>
      </c>
      <c r="F8" s="15">
        <f>VLOOKUP($A8,[24]categories!$A$4:$X$9,$B$2,FALSE)</f>
        <v>987937300055.23462</v>
      </c>
      <c r="H8" s="15">
        <f>VLOOKUP($A8,[21]categories!$A$4:$X$9,$H$2,FALSE)</f>
        <v>6815565026113.9893</v>
      </c>
      <c r="I8" s="15">
        <f>VLOOKUP($A8,[22]categories!$A$4:$X$9,$H$2,FALSE)</f>
        <v>5285022400634.6592</v>
      </c>
      <c r="J8" s="15">
        <f>VLOOKUP($A8,[23]categories!$A$4:$X$9,$H$2,FALSE)</f>
        <v>3344938977119.6289</v>
      </c>
      <c r="K8" s="15">
        <f>VLOOKUP($A8,[24]categories!$A$4:$X$9,$H$2,FALSE)</f>
        <v>2166443951905.2302</v>
      </c>
      <c r="L8" s="15">
        <f>VLOOKUP($A8,[25]categories!$A$4:$X$9,$H$2,FALSE)</f>
        <v>844040936382.94824</v>
      </c>
      <c r="N8" s="15">
        <f>VLOOKUP($A8,[21]categories!$A$4:$X$9,$N$2,FALSE)</f>
        <v>132395814858.78503</v>
      </c>
      <c r="O8" s="15">
        <f>VLOOKUP($A8,[22]categories!$A$4:$X$9,$N$2,FALSE)</f>
        <v>186753204643.80569</v>
      </c>
      <c r="P8" s="15">
        <f>VLOOKUP($A8,[23]categories!$A$4:$X$9,$N$2,FALSE)</f>
        <v>172836032524.09677</v>
      </c>
      <c r="Q8" s="15">
        <f>VLOOKUP($A8,[24]categories!$A$4:$X$9,$N$2,FALSE)</f>
        <v>176895705644.16672</v>
      </c>
      <c r="R8" s="15">
        <f>VLOOKUP($A8,[25]categories!$A$4:$X$9,$N$2,FALSE)</f>
        <v>155571284016.90002</v>
      </c>
      <c r="T8" s="15">
        <f>VLOOKUP($A8,[21]categories!$A$4:$X$9,$T$2,FALSE)</f>
        <v>7811450312776.2412</v>
      </c>
      <c r="U8" s="15">
        <f>VLOOKUP($A8,[22]categories!$A$4:$X$9,$T$2,FALSE)</f>
        <v>6359313444684.3936</v>
      </c>
      <c r="V8" s="15">
        <f>VLOOKUP($A8,[23]categories!$A$4:$X$9,$N$2,FALSE)</f>
        <v>172836032524.09677</v>
      </c>
      <c r="W8" s="15">
        <f>VLOOKUP($A8,[24]categories!$A$4:$X$9,$N$2,FALSE)</f>
        <v>176895705644.16672</v>
      </c>
      <c r="X8" s="15">
        <f>VLOOKUP($A8,[25]categories!$A$4:$X$9,$T$2,FALSE)</f>
        <v>2215296029970.8052</v>
      </c>
      <c r="Z8" s="3"/>
      <c r="AA8" s="3"/>
      <c r="AB8" s="3"/>
      <c r="AC8" s="3"/>
      <c r="AD8" s="8"/>
    </row>
    <row r="9" spans="1:30" x14ac:dyDescent="0.25">
      <c r="A9" s="3" t="s">
        <v>65</v>
      </c>
      <c r="B9" s="15"/>
      <c r="C9" s="15"/>
      <c r="D9" s="15"/>
      <c r="E9" s="15"/>
      <c r="F9" s="15"/>
      <c r="H9" s="15" t="e">
        <f>VLOOKUP($A9,[21]categories!$A$4:$X$9,$H$2,FALSE)</f>
        <v>#N/A</v>
      </c>
      <c r="I9" s="15" t="e">
        <f>VLOOKUP($A9,[22]categories!$A$4:$X$9,$H$2,FALSE)</f>
        <v>#N/A</v>
      </c>
      <c r="J9" s="15" t="e">
        <f>VLOOKUP($A9,[23]categories!$A$4:$X$9,$H$2,FALSE)</f>
        <v>#N/A</v>
      </c>
      <c r="K9" s="15" t="e">
        <f>VLOOKUP($A9,[24]categories!$A$4:$X$9,$H$2,FALSE)</f>
        <v>#N/A</v>
      </c>
      <c r="L9" s="15" t="e">
        <f>VLOOKUP($A9,[25]categories!$A$4:$X$9,$H$2,FALSE)</f>
        <v>#N/A</v>
      </c>
      <c r="N9" s="15" t="e">
        <f>VLOOKUP($A9,[21]categories!$A$4:$X$9,$N$2,FALSE)</f>
        <v>#N/A</v>
      </c>
      <c r="O9" s="15" t="e">
        <f>VLOOKUP($A9,[22]categories!$A$4:$X$9,$N$2,FALSE)</f>
        <v>#N/A</v>
      </c>
      <c r="P9" s="15" t="e">
        <f>VLOOKUP($A9,[23]categories!$A$4:$X$9,$N$2,FALSE)</f>
        <v>#N/A</v>
      </c>
      <c r="Q9" s="15" t="e">
        <f>VLOOKUP($A9,[24]categories!$A$4:$X$9,$N$2,FALSE)</f>
        <v>#N/A</v>
      </c>
      <c r="R9" s="15" t="e">
        <f>VLOOKUP($A9,[25]categories!$A$4:$X$9,$N$2,FALSE)</f>
        <v>#N/A</v>
      </c>
      <c r="T9" s="15" t="e">
        <f>VLOOKUP($A9,[21]categories!$A$4:$X$9,$T$2,FALSE)</f>
        <v>#N/A</v>
      </c>
      <c r="U9" s="15" t="e">
        <f>VLOOKUP($A9,[22]categories!$A$4:$X$9,$T$2,FALSE)</f>
        <v>#N/A</v>
      </c>
      <c r="V9" s="15" t="e">
        <f>VLOOKUP($A9,[23]categories!$A$4:$X$9,$N$2,FALSE)</f>
        <v>#N/A</v>
      </c>
      <c r="W9" s="15" t="e">
        <f>VLOOKUP($A9,[24]categories!$A$4:$X$9,$N$2,FALSE)</f>
        <v>#N/A</v>
      </c>
      <c r="X9" s="15" t="e">
        <f>VLOOKUP($A9,[25]categories!$A$4:$X$9,$T$2,FALSE)</f>
        <v>#N/A</v>
      </c>
      <c r="Z9" s="3"/>
      <c r="AA9" s="3"/>
      <c r="AB9" s="3"/>
      <c r="AC9" s="3"/>
      <c r="AD9" s="3"/>
    </row>
    <row r="10" spans="1:30" x14ac:dyDescent="0.25">
      <c r="A10" s="3"/>
    </row>
    <row r="17" spans="26:30" x14ac:dyDescent="0.25">
      <c r="Z17" s="3"/>
      <c r="AA17" s="3"/>
      <c r="AB17" s="3"/>
      <c r="AC17" s="3"/>
      <c r="AD17" s="8"/>
    </row>
    <row r="18" spans="26:30" x14ac:dyDescent="0.25">
      <c r="Z18" s="3"/>
      <c r="AA18" s="3"/>
      <c r="AB18" s="3"/>
      <c r="AC18" s="3"/>
      <c r="AD18" s="8"/>
    </row>
    <row r="19" spans="26:30" x14ac:dyDescent="0.25">
      <c r="Z19" s="3"/>
      <c r="AA19" s="3"/>
      <c r="AB19" s="3"/>
      <c r="AC19" s="3"/>
      <c r="AD19" s="8"/>
    </row>
    <row r="20" spans="26:30" x14ac:dyDescent="0.25">
      <c r="Z20" s="3"/>
      <c r="AA20" s="3"/>
      <c r="AB20" s="3"/>
      <c r="AC20" s="3"/>
      <c r="AD20" s="8"/>
    </row>
    <row r="21" spans="26:30" x14ac:dyDescent="0.25">
      <c r="Z21" s="3"/>
      <c r="AA21" s="3"/>
      <c r="AB21" s="3"/>
      <c r="AC21" s="3"/>
      <c r="AD21" s="8"/>
    </row>
    <row r="22" spans="26:30" x14ac:dyDescent="0.25">
      <c r="Z22" s="3"/>
      <c r="AA22" s="3"/>
      <c r="AB22" s="3"/>
      <c r="AC22" s="3"/>
      <c r="AD22" s="3"/>
    </row>
    <row r="23" spans="26:30" x14ac:dyDescent="0.25">
      <c r="Z23" s="3"/>
      <c r="AA23" s="3"/>
      <c r="AB23" s="3"/>
      <c r="AC23" s="3"/>
      <c r="AD23" s="3"/>
    </row>
    <row r="24" spans="26:30" x14ac:dyDescent="0.25">
      <c r="Z24" s="3"/>
      <c r="AA24" s="3"/>
      <c r="AB24" s="3"/>
      <c r="AC24" s="3"/>
      <c r="AD24" s="9"/>
    </row>
    <row r="25" spans="26:30" x14ac:dyDescent="0.25">
      <c r="AD25" s="9"/>
    </row>
    <row r="26" spans="26:30" x14ac:dyDescent="0.25">
      <c r="AD26" s="10"/>
    </row>
    <row r="27" spans="26:30" x14ac:dyDescent="0.25">
      <c r="AD27" s="10"/>
    </row>
    <row r="37" spans="26:30" x14ac:dyDescent="0.25">
      <c r="Z37" s="3"/>
      <c r="AA37" s="3"/>
      <c r="AB37" s="3"/>
      <c r="AC37" s="3"/>
      <c r="AD37" s="8"/>
    </row>
    <row r="38" spans="26:30" x14ac:dyDescent="0.25">
      <c r="Z38" s="3"/>
      <c r="AA38" s="3"/>
      <c r="AB38" s="3"/>
      <c r="AC38" s="3"/>
      <c r="AD38" s="8"/>
    </row>
    <row r="39" spans="26:30" x14ac:dyDescent="0.25">
      <c r="Z39" s="3"/>
      <c r="AA39" s="3"/>
      <c r="AB39" s="3"/>
      <c r="AC39" s="3"/>
      <c r="AD39" s="8"/>
    </row>
    <row r="40" spans="26:30" x14ac:dyDescent="0.25">
      <c r="Z40" s="3"/>
      <c r="AA40" s="3"/>
      <c r="AB40" s="3"/>
      <c r="AC40" s="3"/>
      <c r="AD40" s="8"/>
    </row>
    <row r="41" spans="26:30" x14ac:dyDescent="0.25">
      <c r="Z41" s="3"/>
      <c r="AA41" s="3"/>
      <c r="AB41" s="3"/>
      <c r="AC41" s="3"/>
      <c r="AD41" s="8"/>
    </row>
    <row r="42" spans="26:30" x14ac:dyDescent="0.25">
      <c r="Z42" s="3"/>
      <c r="AA42" s="3"/>
      <c r="AB42" s="3"/>
      <c r="AC42" s="3"/>
      <c r="AD42" s="3"/>
    </row>
    <row r="43" spans="26:30" x14ac:dyDescent="0.25">
      <c r="Z43" s="3"/>
      <c r="AA43" s="3"/>
      <c r="AB43" s="3"/>
      <c r="AC43" s="3"/>
      <c r="AD43" s="3"/>
    </row>
    <row r="44" spans="26:30" x14ac:dyDescent="0.25">
      <c r="Z44" s="3"/>
      <c r="AA44" s="3"/>
      <c r="AB44" s="3"/>
      <c r="AC44" s="3"/>
      <c r="AD44" s="9"/>
    </row>
    <row r="45" spans="26:30" x14ac:dyDescent="0.25">
      <c r="AD45" s="9"/>
    </row>
    <row r="46" spans="26:30" x14ac:dyDescent="0.25">
      <c r="AD46" s="10"/>
    </row>
    <row r="47" spans="26:30" x14ac:dyDescent="0.25">
      <c r="AD47" s="10"/>
    </row>
    <row r="57" spans="26:30" x14ac:dyDescent="0.25">
      <c r="Z57" s="3"/>
      <c r="AA57" s="3"/>
      <c r="AB57" s="3"/>
      <c r="AC57" s="3"/>
      <c r="AD57" s="8"/>
    </row>
    <row r="58" spans="26:30" x14ac:dyDescent="0.25">
      <c r="Z58" s="3"/>
      <c r="AA58" s="3"/>
      <c r="AB58" s="3"/>
      <c r="AC58" s="3"/>
      <c r="AD58" s="8"/>
    </row>
    <row r="59" spans="26:30" x14ac:dyDescent="0.25">
      <c r="Z59" s="3"/>
      <c r="AA59" s="3"/>
      <c r="AB59" s="3"/>
      <c r="AC59" s="3"/>
      <c r="AD59" s="8"/>
    </row>
    <row r="60" spans="26:30" x14ac:dyDescent="0.25">
      <c r="Z60" s="3"/>
      <c r="AA60" s="3"/>
      <c r="AB60" s="3"/>
      <c r="AC60" s="3"/>
      <c r="AD60" s="8"/>
    </row>
    <row r="61" spans="26:30" x14ac:dyDescent="0.25">
      <c r="Z61" s="3"/>
      <c r="AA61" s="3"/>
      <c r="AB61" s="3"/>
      <c r="AC61" s="3"/>
      <c r="AD61" s="8"/>
    </row>
    <row r="62" spans="26:30" x14ac:dyDescent="0.25">
      <c r="Z62" s="3"/>
      <c r="AA62" s="3"/>
      <c r="AB62" s="3"/>
      <c r="AC62" s="3"/>
      <c r="AD62" s="3"/>
    </row>
    <row r="63" spans="26:30" x14ac:dyDescent="0.25">
      <c r="Z63" s="3"/>
      <c r="AA63" s="3"/>
      <c r="AB63" s="3"/>
      <c r="AC63" s="3"/>
      <c r="AD63" s="3"/>
    </row>
    <row r="64" spans="26:30" x14ac:dyDescent="0.25">
      <c r="Z64" s="3"/>
      <c r="AA64" s="3"/>
      <c r="AB64" s="3"/>
      <c r="AC64" s="3"/>
      <c r="AD64" s="9"/>
    </row>
    <row r="65" spans="30:30" x14ac:dyDescent="0.25">
      <c r="AD65" s="9"/>
    </row>
    <row r="66" spans="30:30" x14ac:dyDescent="0.25">
      <c r="AD66" s="10"/>
    </row>
    <row r="67" spans="30:30" x14ac:dyDescent="0.25">
      <c r="AD67" s="1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P22" sqref="P22"/>
    </sheetView>
  </sheetViews>
  <sheetFormatPr defaultRowHeight="15" x14ac:dyDescent="0.25"/>
  <cols>
    <col min="3" max="3" width="17.7109375" bestFit="1" customWidth="1"/>
  </cols>
  <sheetData>
    <row r="1" spans="1:9" x14ac:dyDescent="0.25">
      <c r="A1" t="s">
        <v>18</v>
      </c>
      <c r="C1" t="s">
        <v>17</v>
      </c>
    </row>
    <row r="2" spans="1:9" x14ac:dyDescent="0.25">
      <c r="A2" t="s">
        <v>16</v>
      </c>
      <c r="I2" t="s">
        <v>15</v>
      </c>
    </row>
    <row r="3" spans="1:9" x14ac:dyDescent="0.25">
      <c r="A3">
        <v>1</v>
      </c>
      <c r="C3" t="s">
        <v>2</v>
      </c>
      <c r="D3" t="s">
        <v>1</v>
      </c>
      <c r="E3" t="s">
        <v>14</v>
      </c>
      <c r="F3" s="2">
        <v>4.2159999999999999E-13</v>
      </c>
      <c r="G3">
        <v>0</v>
      </c>
      <c r="H3">
        <v>0</v>
      </c>
      <c r="I3" s="1">
        <f t="shared" ref="I3:I13" si="0">F3/SUM(F$3:F$13)</f>
        <v>2.1527777777777785E-2</v>
      </c>
    </row>
    <row r="4" spans="1:9" x14ac:dyDescent="0.25">
      <c r="A4">
        <v>2</v>
      </c>
      <c r="B4" t="s">
        <v>11</v>
      </c>
      <c r="C4" t="s">
        <v>2</v>
      </c>
      <c r="D4" t="s">
        <v>1</v>
      </c>
      <c r="E4" t="s">
        <v>12</v>
      </c>
      <c r="F4" s="2">
        <v>7.442E-12</v>
      </c>
      <c r="G4">
        <v>0</v>
      </c>
      <c r="H4">
        <v>0</v>
      </c>
      <c r="I4" s="1">
        <f t="shared" si="0"/>
        <v>0.38000408496732035</v>
      </c>
    </row>
    <row r="5" spans="1:9" x14ac:dyDescent="0.25">
      <c r="A5">
        <v>2</v>
      </c>
      <c r="B5" t="s">
        <v>9</v>
      </c>
      <c r="C5" t="s">
        <v>2</v>
      </c>
      <c r="D5" t="s">
        <v>1</v>
      </c>
      <c r="E5" t="s">
        <v>10</v>
      </c>
      <c r="F5" s="2">
        <v>1.397E-13</v>
      </c>
      <c r="G5">
        <v>0</v>
      </c>
      <c r="H5">
        <v>0</v>
      </c>
      <c r="I5" s="1">
        <f t="shared" si="0"/>
        <v>7.1333741830065384E-3</v>
      </c>
    </row>
    <row r="6" spans="1:9" x14ac:dyDescent="0.25">
      <c r="A6">
        <v>3</v>
      </c>
      <c r="C6" t="s">
        <v>2</v>
      </c>
      <c r="D6" t="s">
        <v>1</v>
      </c>
      <c r="E6" t="s">
        <v>13</v>
      </c>
      <c r="F6" s="2">
        <v>3.362E-12</v>
      </c>
      <c r="G6">
        <v>0</v>
      </c>
      <c r="H6">
        <v>0</v>
      </c>
      <c r="I6" s="1">
        <f t="shared" si="0"/>
        <v>0.17167075163398698</v>
      </c>
    </row>
    <row r="7" spans="1:9" x14ac:dyDescent="0.25">
      <c r="A7">
        <v>4</v>
      </c>
      <c r="C7" t="s">
        <v>2</v>
      </c>
      <c r="D7" t="s">
        <v>1</v>
      </c>
      <c r="E7" t="s">
        <v>8</v>
      </c>
      <c r="F7" s="2">
        <v>1.401E-12</v>
      </c>
      <c r="G7">
        <v>0</v>
      </c>
      <c r="H7">
        <v>0</v>
      </c>
      <c r="I7" s="1">
        <f t="shared" si="0"/>
        <v>7.1537990196078455E-2</v>
      </c>
    </row>
    <row r="8" spans="1:9" x14ac:dyDescent="0.25">
      <c r="A8">
        <v>5</v>
      </c>
      <c r="C8" t="s">
        <v>2</v>
      </c>
      <c r="D8" t="s">
        <v>1</v>
      </c>
      <c r="E8" t="s">
        <v>7</v>
      </c>
      <c r="F8" s="2">
        <v>1.401E-12</v>
      </c>
      <c r="G8">
        <v>0</v>
      </c>
      <c r="H8">
        <v>0</v>
      </c>
      <c r="I8" s="1">
        <f t="shared" si="0"/>
        <v>7.1537990196078455E-2</v>
      </c>
    </row>
    <row r="9" spans="1:9" x14ac:dyDescent="0.25">
      <c r="A9">
        <v>6</v>
      </c>
      <c r="C9" t="s">
        <v>2</v>
      </c>
      <c r="D9" t="s">
        <v>1</v>
      </c>
      <c r="E9" t="s">
        <v>6</v>
      </c>
      <c r="F9" s="2">
        <v>1.401E-12</v>
      </c>
      <c r="G9">
        <v>0</v>
      </c>
      <c r="H9">
        <v>0</v>
      </c>
      <c r="I9" s="1">
        <f t="shared" si="0"/>
        <v>7.1537990196078455E-2</v>
      </c>
    </row>
    <row r="10" spans="1:9" x14ac:dyDescent="0.25">
      <c r="A10">
        <v>7</v>
      </c>
      <c r="C10" t="s">
        <v>2</v>
      </c>
      <c r="D10" t="s">
        <v>1</v>
      </c>
      <c r="E10" t="s">
        <v>5</v>
      </c>
      <c r="F10" s="2">
        <v>1.401E-12</v>
      </c>
      <c r="G10">
        <v>0</v>
      </c>
      <c r="H10">
        <v>0</v>
      </c>
      <c r="I10" s="1">
        <f t="shared" si="0"/>
        <v>7.1537990196078455E-2</v>
      </c>
    </row>
    <row r="11" spans="1:9" x14ac:dyDescent="0.25">
      <c r="A11">
        <v>8</v>
      </c>
      <c r="C11" t="s">
        <v>2</v>
      </c>
      <c r="D11" t="s">
        <v>1</v>
      </c>
      <c r="E11" t="s">
        <v>4</v>
      </c>
      <c r="F11" s="2">
        <v>1.401E-12</v>
      </c>
      <c r="G11">
        <v>0</v>
      </c>
      <c r="H11">
        <v>0</v>
      </c>
      <c r="I11" s="1">
        <f t="shared" si="0"/>
        <v>7.1537990196078455E-2</v>
      </c>
    </row>
    <row r="12" spans="1:9" x14ac:dyDescent="0.25">
      <c r="A12">
        <v>9</v>
      </c>
      <c r="C12" t="s">
        <v>2</v>
      </c>
      <c r="D12" t="s">
        <v>1</v>
      </c>
      <c r="E12" t="s">
        <v>3</v>
      </c>
      <c r="F12" s="2">
        <v>1.038E-12</v>
      </c>
      <c r="G12">
        <v>0</v>
      </c>
      <c r="H12">
        <v>0</v>
      </c>
      <c r="I12" s="1">
        <f t="shared" si="0"/>
        <v>5.3002450980392177E-2</v>
      </c>
    </row>
    <row r="13" spans="1:9" x14ac:dyDescent="0.25">
      <c r="A13">
        <v>10</v>
      </c>
      <c r="C13" t="s">
        <v>2</v>
      </c>
      <c r="D13" t="s">
        <v>1</v>
      </c>
      <c r="E13" t="s">
        <v>0</v>
      </c>
      <c r="F13" s="2">
        <v>1.757E-13</v>
      </c>
      <c r="G13">
        <v>0</v>
      </c>
      <c r="H13">
        <v>0</v>
      </c>
      <c r="I13" s="1">
        <f t="shared" si="0"/>
        <v>8.9716094771241858E-3</v>
      </c>
    </row>
  </sheetData>
  <conditionalFormatting sqref="I3:I1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opLeftCell="A17" workbookViewId="0">
      <selection activeCell="I42" sqref="I42"/>
    </sheetView>
  </sheetViews>
  <sheetFormatPr defaultRowHeight="15" x14ac:dyDescent="0.25"/>
  <cols>
    <col min="3" max="3" width="17.7109375" bestFit="1" customWidth="1"/>
  </cols>
  <sheetData>
    <row r="1" spans="1:9" x14ac:dyDescent="0.25">
      <c r="A1" t="s">
        <v>18</v>
      </c>
      <c r="C1" t="s">
        <v>17</v>
      </c>
    </row>
    <row r="2" spans="1:9" x14ac:dyDescent="0.25">
      <c r="A2" t="s">
        <v>16</v>
      </c>
      <c r="I2" t="s">
        <v>15</v>
      </c>
    </row>
    <row r="3" spans="1:9" x14ac:dyDescent="0.25">
      <c r="A3">
        <v>1</v>
      </c>
      <c r="C3" t="s">
        <v>2</v>
      </c>
      <c r="D3" t="s">
        <v>1</v>
      </c>
      <c r="E3" t="s">
        <v>14</v>
      </c>
      <c r="F3" s="2">
        <v>1.757E-13</v>
      </c>
      <c r="G3">
        <v>0</v>
      </c>
      <c r="H3">
        <v>0</v>
      </c>
      <c r="I3" s="1">
        <f t="shared" ref="I3:I13" si="0">F3/SUM(F$3:F$12)</f>
        <v>7.6736954281022372E-3</v>
      </c>
    </row>
    <row r="4" spans="1:9" x14ac:dyDescent="0.25">
      <c r="A4">
        <v>2</v>
      </c>
      <c r="C4" t="s">
        <v>2</v>
      </c>
      <c r="D4" t="s">
        <v>1</v>
      </c>
      <c r="E4" t="s">
        <v>13</v>
      </c>
      <c r="F4" s="2">
        <v>2.4910000000000002E-12</v>
      </c>
      <c r="G4">
        <v>0</v>
      </c>
      <c r="H4">
        <v>0</v>
      </c>
      <c r="I4" s="1">
        <f t="shared" si="0"/>
        <v>0.10879439562551323</v>
      </c>
    </row>
    <row r="5" spans="1:9" x14ac:dyDescent="0.25">
      <c r="A5">
        <v>3</v>
      </c>
      <c r="B5" t="s">
        <v>11</v>
      </c>
      <c r="C5" t="s">
        <v>2</v>
      </c>
      <c r="D5" t="s">
        <v>1</v>
      </c>
      <c r="E5" t="s">
        <v>12</v>
      </c>
      <c r="F5" s="2">
        <v>1.005E-11</v>
      </c>
      <c r="G5">
        <v>0</v>
      </c>
      <c r="H5">
        <v>0</v>
      </c>
      <c r="I5" s="1">
        <f t="shared" si="0"/>
        <v>0.43893363148791964</v>
      </c>
    </row>
    <row r="6" spans="1:9" x14ac:dyDescent="0.25">
      <c r="A6">
        <v>4</v>
      </c>
      <c r="C6" t="s">
        <v>2</v>
      </c>
      <c r="D6" t="s">
        <v>1</v>
      </c>
      <c r="E6" t="s">
        <v>8</v>
      </c>
      <c r="F6" s="2">
        <v>3.362E-12</v>
      </c>
      <c r="G6">
        <v>0</v>
      </c>
      <c r="H6">
        <v>0</v>
      </c>
      <c r="I6" s="1">
        <f t="shared" si="0"/>
        <v>0.14683531035446626</v>
      </c>
    </row>
    <row r="7" spans="1:9" x14ac:dyDescent="0.25">
      <c r="A7">
        <v>5</v>
      </c>
      <c r="C7" t="s">
        <v>2</v>
      </c>
      <c r="D7" t="s">
        <v>1</v>
      </c>
      <c r="E7" t="s">
        <v>7</v>
      </c>
      <c r="F7" s="2">
        <v>1.401E-12</v>
      </c>
      <c r="G7">
        <v>0</v>
      </c>
      <c r="H7">
        <v>0</v>
      </c>
      <c r="I7" s="1">
        <f t="shared" si="0"/>
        <v>6.1188658479062227E-2</v>
      </c>
    </row>
    <row r="8" spans="1:9" x14ac:dyDescent="0.25">
      <c r="A8">
        <v>6</v>
      </c>
      <c r="C8" t="s">
        <v>2</v>
      </c>
      <c r="D8" t="s">
        <v>1</v>
      </c>
      <c r="E8" t="s">
        <v>6</v>
      </c>
      <c r="F8" s="2">
        <v>1.401E-12</v>
      </c>
      <c r="G8">
        <v>0</v>
      </c>
      <c r="H8">
        <v>0</v>
      </c>
      <c r="I8" s="1">
        <f t="shared" si="0"/>
        <v>6.1188658479062227E-2</v>
      </c>
    </row>
    <row r="9" spans="1:9" x14ac:dyDescent="0.25">
      <c r="A9">
        <v>7</v>
      </c>
      <c r="C9" t="s">
        <v>2</v>
      </c>
      <c r="D9" t="s">
        <v>1</v>
      </c>
      <c r="E9" t="s">
        <v>5</v>
      </c>
      <c r="F9" s="2">
        <v>1.401E-12</v>
      </c>
      <c r="G9">
        <v>0</v>
      </c>
      <c r="H9">
        <v>0</v>
      </c>
      <c r="I9" s="1">
        <f t="shared" si="0"/>
        <v>6.1188658479062227E-2</v>
      </c>
    </row>
    <row r="10" spans="1:9" x14ac:dyDescent="0.25">
      <c r="A10">
        <v>8</v>
      </c>
      <c r="C10" t="s">
        <v>2</v>
      </c>
      <c r="D10" t="s">
        <v>1</v>
      </c>
      <c r="E10" t="s">
        <v>4</v>
      </c>
      <c r="F10" s="2">
        <v>1.401E-12</v>
      </c>
      <c r="G10">
        <v>0</v>
      </c>
      <c r="H10">
        <v>0</v>
      </c>
      <c r="I10" s="1">
        <f t="shared" si="0"/>
        <v>6.1188658479062227E-2</v>
      </c>
    </row>
    <row r="11" spans="1:9" x14ac:dyDescent="0.25">
      <c r="A11">
        <v>9</v>
      </c>
      <c r="C11" t="s">
        <v>2</v>
      </c>
      <c r="D11" t="s">
        <v>1</v>
      </c>
      <c r="E11" t="s">
        <v>3</v>
      </c>
      <c r="F11" s="2">
        <v>1.038E-12</v>
      </c>
      <c r="G11">
        <v>0</v>
      </c>
      <c r="H11">
        <v>0</v>
      </c>
      <c r="I11" s="1">
        <f t="shared" si="0"/>
        <v>4.5334637759647821E-2</v>
      </c>
    </row>
    <row r="12" spans="1:9" x14ac:dyDescent="0.25">
      <c r="A12">
        <v>10</v>
      </c>
      <c r="C12" t="s">
        <v>2</v>
      </c>
      <c r="D12" t="s">
        <v>1</v>
      </c>
      <c r="E12" t="s">
        <v>0</v>
      </c>
      <c r="F12" s="2">
        <v>1.757E-13</v>
      </c>
      <c r="G12">
        <v>0</v>
      </c>
      <c r="H12">
        <v>0</v>
      </c>
      <c r="I12" s="1">
        <f t="shared" si="0"/>
        <v>7.6736954281022372E-3</v>
      </c>
    </row>
    <row r="13" spans="1:9" x14ac:dyDescent="0.25">
      <c r="A13">
        <v>3</v>
      </c>
      <c r="B13" t="s">
        <v>9</v>
      </c>
      <c r="C13" t="s">
        <v>2</v>
      </c>
      <c r="D13" t="s">
        <v>1</v>
      </c>
      <c r="E13" t="s">
        <v>10</v>
      </c>
      <c r="F13" s="2">
        <v>1.397E-13</v>
      </c>
      <c r="G13">
        <v>0</v>
      </c>
      <c r="H13">
        <v>0</v>
      </c>
      <c r="I13" s="1">
        <f t="shared" si="0"/>
        <v>6.1013958526231213E-3</v>
      </c>
    </row>
    <row r="31" spans="1:14" x14ac:dyDescent="0.25">
      <c r="A31" t="s">
        <v>80</v>
      </c>
    </row>
    <row r="32" spans="1:14" x14ac:dyDescent="0.25">
      <c r="A32">
        <v>2</v>
      </c>
      <c r="C32" t="s">
        <v>2</v>
      </c>
      <c r="D32" t="s">
        <v>1</v>
      </c>
      <c r="E32" t="s">
        <v>8</v>
      </c>
      <c r="F32" s="2">
        <v>2.5450000000000002E-12</v>
      </c>
      <c r="G32">
        <v>0</v>
      </c>
      <c r="H32">
        <v>0</v>
      </c>
      <c r="I32" s="1">
        <f t="shared" ref="I32:I39" si="1">F32/SUM(F$32:F$39)</f>
        <v>0.11048404601693074</v>
      </c>
      <c r="N32" s="2"/>
    </row>
    <row r="33" spans="1:14" x14ac:dyDescent="0.25">
      <c r="A33">
        <v>3</v>
      </c>
      <c r="C33" t="s">
        <v>2</v>
      </c>
      <c r="D33" t="s">
        <v>1</v>
      </c>
      <c r="E33" t="s">
        <v>46</v>
      </c>
      <c r="F33" s="2">
        <v>1.027E-11</v>
      </c>
      <c r="G33">
        <v>0</v>
      </c>
      <c r="H33">
        <v>0</v>
      </c>
      <c r="I33" s="1">
        <f t="shared" si="1"/>
        <v>0.44584328196223133</v>
      </c>
      <c r="N33" s="2"/>
    </row>
    <row r="34" spans="1:14" x14ac:dyDescent="0.25">
      <c r="A34">
        <v>4</v>
      </c>
      <c r="C34" t="s">
        <v>2</v>
      </c>
      <c r="D34" t="s">
        <v>1</v>
      </c>
      <c r="E34" t="s">
        <v>7</v>
      </c>
      <c r="F34" s="2">
        <v>3.4359999999999999E-12</v>
      </c>
      <c r="G34">
        <v>0</v>
      </c>
      <c r="H34">
        <v>0</v>
      </c>
      <c r="I34" s="1">
        <f t="shared" si="1"/>
        <v>0.14916431517256346</v>
      </c>
      <c r="N34" s="2"/>
    </row>
    <row r="35" spans="1:14" x14ac:dyDescent="0.25">
      <c r="A35">
        <v>5</v>
      </c>
      <c r="C35" t="s">
        <v>2</v>
      </c>
      <c r="D35" t="s">
        <v>1</v>
      </c>
      <c r="E35" t="s">
        <v>6</v>
      </c>
      <c r="F35" s="2">
        <v>1.4310000000000001E-12</v>
      </c>
      <c r="G35">
        <v>0</v>
      </c>
      <c r="H35">
        <v>0</v>
      </c>
      <c r="I35" s="1">
        <f t="shared" si="1"/>
        <v>6.2122856522682866E-2</v>
      </c>
      <c r="N35" s="2"/>
    </row>
    <row r="36" spans="1:14" x14ac:dyDescent="0.25">
      <c r="A36">
        <v>6</v>
      </c>
      <c r="C36" t="s">
        <v>2</v>
      </c>
      <c r="D36" t="s">
        <v>1</v>
      </c>
      <c r="E36" t="s">
        <v>5</v>
      </c>
      <c r="F36" s="2">
        <v>1.4310000000000001E-12</v>
      </c>
      <c r="G36">
        <v>0</v>
      </c>
      <c r="H36">
        <v>0</v>
      </c>
      <c r="I36" s="1">
        <f t="shared" si="1"/>
        <v>6.2122856522682866E-2</v>
      </c>
      <c r="N36" s="2"/>
    </row>
    <row r="37" spans="1:14" x14ac:dyDescent="0.25">
      <c r="A37">
        <v>7</v>
      </c>
      <c r="C37" t="s">
        <v>2</v>
      </c>
      <c r="D37" t="s">
        <v>1</v>
      </c>
      <c r="E37" t="s">
        <v>4</v>
      </c>
      <c r="F37" s="2">
        <v>1.4310000000000001E-12</v>
      </c>
      <c r="G37">
        <v>0</v>
      </c>
      <c r="H37">
        <v>0</v>
      </c>
      <c r="I37" s="1">
        <f t="shared" si="1"/>
        <v>6.2122856522682866E-2</v>
      </c>
      <c r="N37" s="2"/>
    </row>
    <row r="38" spans="1:14" x14ac:dyDescent="0.25">
      <c r="A38">
        <v>8</v>
      </c>
      <c r="C38" t="s">
        <v>2</v>
      </c>
      <c r="D38" t="s">
        <v>1</v>
      </c>
      <c r="E38" t="s">
        <v>3</v>
      </c>
      <c r="F38" s="2">
        <v>1.4310000000000001E-12</v>
      </c>
      <c r="G38">
        <v>0</v>
      </c>
      <c r="H38">
        <v>0</v>
      </c>
      <c r="I38" s="1">
        <f t="shared" si="1"/>
        <v>6.2122856522682866E-2</v>
      </c>
      <c r="N38" s="2"/>
    </row>
    <row r="39" spans="1:14" x14ac:dyDescent="0.25">
      <c r="A39">
        <v>9</v>
      </c>
      <c r="C39" t="s">
        <v>2</v>
      </c>
      <c r="D39" t="s">
        <v>1</v>
      </c>
      <c r="E39" t="s">
        <v>0</v>
      </c>
      <c r="F39" s="2">
        <v>1.0599999999999999E-12</v>
      </c>
      <c r="G39">
        <v>0</v>
      </c>
      <c r="H39">
        <v>0</v>
      </c>
      <c r="I39" s="1">
        <f t="shared" si="1"/>
        <v>4.6016930757542859E-2</v>
      </c>
      <c r="N39" s="2"/>
    </row>
    <row r="41" spans="1:14" x14ac:dyDescent="0.25">
      <c r="A41">
        <v>2</v>
      </c>
      <c r="C41" t="s">
        <v>81</v>
      </c>
      <c r="D41" t="s">
        <v>45</v>
      </c>
      <c r="E41" t="s">
        <v>8</v>
      </c>
      <c r="F41" s="2">
        <v>4.1650000000000003E-17</v>
      </c>
      <c r="G41">
        <v>0</v>
      </c>
      <c r="H41">
        <v>0</v>
      </c>
      <c r="I41" s="1">
        <f>F41/SUM(F$41:F$48)</f>
        <v>1.9621699290980604E-2</v>
      </c>
    </row>
    <row r="42" spans="1:14" x14ac:dyDescent="0.25">
      <c r="A42">
        <v>3</v>
      </c>
      <c r="C42" t="s">
        <v>81</v>
      </c>
      <c r="D42" t="s">
        <v>45</v>
      </c>
      <c r="E42" t="s">
        <v>46</v>
      </c>
      <c r="F42" s="2">
        <v>1.9099999999999999E-15</v>
      </c>
      <c r="G42">
        <v>0</v>
      </c>
      <c r="H42">
        <v>0</v>
      </c>
      <c r="I42" s="1">
        <f t="shared" ref="I42:I48" si="2">F42/SUM(F$41:F$48)</f>
        <v>0.89981862294772996</v>
      </c>
    </row>
    <row r="43" spans="1:14" x14ac:dyDescent="0.25">
      <c r="A43">
        <v>4</v>
      </c>
      <c r="C43" t="s">
        <v>81</v>
      </c>
      <c r="D43" t="s">
        <v>45</v>
      </c>
      <c r="E43" t="s">
        <v>7</v>
      </c>
      <c r="F43" s="2">
        <v>4.1650000000000003E-17</v>
      </c>
      <c r="G43">
        <v>0</v>
      </c>
      <c r="H43">
        <v>0</v>
      </c>
      <c r="I43" s="1">
        <f t="shared" si="2"/>
        <v>1.9621699290980604E-2</v>
      </c>
    </row>
    <row r="44" spans="1:14" x14ac:dyDescent="0.25">
      <c r="A44">
        <v>5</v>
      </c>
      <c r="C44" t="s">
        <v>81</v>
      </c>
      <c r="D44" t="s">
        <v>45</v>
      </c>
      <c r="E44" t="s">
        <v>6</v>
      </c>
      <c r="F44" s="2">
        <v>2.5869999999999999E-17</v>
      </c>
      <c r="G44">
        <v>0</v>
      </c>
      <c r="H44">
        <v>0</v>
      </c>
      <c r="I44" s="1">
        <f t="shared" si="2"/>
        <v>1.2187595694061661E-2</v>
      </c>
    </row>
    <row r="45" spans="1:14" x14ac:dyDescent="0.25">
      <c r="A45">
        <v>6</v>
      </c>
      <c r="C45" t="s">
        <v>81</v>
      </c>
      <c r="D45" t="s">
        <v>45</v>
      </c>
      <c r="E45" t="s">
        <v>5</v>
      </c>
      <c r="F45" s="2">
        <v>2.5869999999999999E-17</v>
      </c>
      <c r="G45">
        <v>0</v>
      </c>
      <c r="H45">
        <v>0</v>
      </c>
      <c r="I45" s="1">
        <f t="shared" si="2"/>
        <v>1.2187595694061661E-2</v>
      </c>
    </row>
    <row r="46" spans="1:14" x14ac:dyDescent="0.25">
      <c r="A46">
        <v>7</v>
      </c>
      <c r="C46" t="s">
        <v>81</v>
      </c>
      <c r="D46" t="s">
        <v>45</v>
      </c>
      <c r="E46" t="s">
        <v>4</v>
      </c>
      <c r="F46" s="2">
        <v>2.5869999999999999E-17</v>
      </c>
      <c r="G46">
        <v>0</v>
      </c>
      <c r="H46">
        <v>0</v>
      </c>
      <c r="I46" s="1">
        <f t="shared" si="2"/>
        <v>1.2187595694061661E-2</v>
      </c>
    </row>
    <row r="47" spans="1:14" x14ac:dyDescent="0.25">
      <c r="A47">
        <v>8</v>
      </c>
      <c r="C47" t="s">
        <v>81</v>
      </c>
      <c r="D47" t="s">
        <v>45</v>
      </c>
      <c r="E47" t="s">
        <v>3</v>
      </c>
      <c r="F47" s="2">
        <v>2.5869999999999999E-17</v>
      </c>
      <c r="G47">
        <v>0</v>
      </c>
      <c r="H47">
        <v>0</v>
      </c>
      <c r="I47" s="1">
        <f t="shared" si="2"/>
        <v>1.2187595694061661E-2</v>
      </c>
    </row>
    <row r="48" spans="1:14" x14ac:dyDescent="0.25">
      <c r="A48">
        <v>9</v>
      </c>
      <c r="C48" t="s">
        <v>81</v>
      </c>
      <c r="D48" t="s">
        <v>45</v>
      </c>
      <c r="E48" t="s">
        <v>0</v>
      </c>
      <c r="F48" s="2">
        <v>2.5869999999999999E-17</v>
      </c>
      <c r="G48">
        <v>0</v>
      </c>
      <c r="H48">
        <v>0</v>
      </c>
      <c r="I48" s="1">
        <f t="shared" si="2"/>
        <v>1.2187595694061661E-2</v>
      </c>
    </row>
  </sheetData>
  <sortState ref="A41:H48">
    <sortCondition ref="A41:A48"/>
  </sortState>
  <conditionalFormatting sqref="I3:I13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32:I39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41:I4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A3" sqref="A3:I3"/>
    </sheetView>
  </sheetViews>
  <sheetFormatPr defaultRowHeight="15" x14ac:dyDescent="0.25"/>
  <cols>
    <col min="3" max="3" width="17.7109375" bestFit="1" customWidth="1"/>
  </cols>
  <sheetData>
    <row r="1" spans="1:16" x14ac:dyDescent="0.25">
      <c r="A1" t="s">
        <v>43</v>
      </c>
      <c r="C1" t="s">
        <v>17</v>
      </c>
      <c r="N1" s="2"/>
    </row>
    <row r="2" spans="1:16" x14ac:dyDescent="0.25">
      <c r="A2" t="s">
        <v>16</v>
      </c>
      <c r="I2" t="s">
        <v>15</v>
      </c>
    </row>
    <row r="3" spans="1:16" x14ac:dyDescent="0.25">
      <c r="F3" s="2"/>
      <c r="I3" s="1"/>
      <c r="K3" t="s">
        <v>2</v>
      </c>
      <c r="L3" t="s">
        <v>44</v>
      </c>
      <c r="M3" t="s">
        <v>10</v>
      </c>
      <c r="N3" s="2">
        <v>1.397E-13</v>
      </c>
      <c r="P3" s="2"/>
    </row>
    <row r="4" spans="1:16" x14ac:dyDescent="0.25">
      <c r="A4">
        <v>1</v>
      </c>
      <c r="C4" t="s">
        <v>2</v>
      </c>
      <c r="D4" t="s">
        <v>44</v>
      </c>
      <c r="E4" t="s">
        <v>47</v>
      </c>
      <c r="F4" s="2">
        <f>SUM(N3:N4)</f>
        <v>3.154E-13</v>
      </c>
      <c r="I4" s="1">
        <f t="shared" ref="I4:I13" si="0">F4/SUM(F$3:F$13)</f>
        <v>1.3396137461189856E-2</v>
      </c>
      <c r="K4" t="s">
        <v>2</v>
      </c>
      <c r="L4" t="s">
        <v>44</v>
      </c>
      <c r="M4" t="s">
        <v>14</v>
      </c>
      <c r="N4" s="2">
        <v>1.757E-13</v>
      </c>
      <c r="P4" s="2"/>
    </row>
    <row r="5" spans="1:16" x14ac:dyDescent="0.25">
      <c r="A5">
        <v>2</v>
      </c>
      <c r="C5" t="s">
        <v>2</v>
      </c>
      <c r="D5" t="s">
        <v>44</v>
      </c>
      <c r="E5" t="s">
        <v>13</v>
      </c>
      <c r="F5" s="2">
        <v>1.038E-12</v>
      </c>
      <c r="G5">
        <v>0</v>
      </c>
      <c r="H5">
        <v>0</v>
      </c>
      <c r="I5" s="1">
        <f t="shared" si="0"/>
        <v>4.4087478391614053E-2</v>
      </c>
      <c r="K5" t="s">
        <v>2</v>
      </c>
      <c r="L5" t="s">
        <v>44</v>
      </c>
      <c r="M5" t="s">
        <v>13</v>
      </c>
      <c r="N5" s="2">
        <v>1.038E-12</v>
      </c>
      <c r="P5" s="2"/>
    </row>
    <row r="6" spans="1:16" x14ac:dyDescent="0.25">
      <c r="A6">
        <v>3</v>
      </c>
      <c r="C6" t="s">
        <v>2</v>
      </c>
      <c r="D6" t="s">
        <v>44</v>
      </c>
      <c r="E6" t="s">
        <v>8</v>
      </c>
      <c r="F6" s="2">
        <v>3.362E-12</v>
      </c>
      <c r="G6">
        <v>0</v>
      </c>
      <c r="H6">
        <v>0</v>
      </c>
      <c r="I6" s="1">
        <f t="shared" si="0"/>
        <v>0.14279585968459194</v>
      </c>
      <c r="K6" t="s">
        <v>2</v>
      </c>
      <c r="L6" t="s">
        <v>44</v>
      </c>
      <c r="M6" t="s">
        <v>8</v>
      </c>
      <c r="N6" s="2">
        <v>3.362E-12</v>
      </c>
      <c r="P6" s="2"/>
    </row>
    <row r="7" spans="1:16" x14ac:dyDescent="0.25">
      <c r="A7">
        <v>4</v>
      </c>
      <c r="B7" t="s">
        <v>11</v>
      </c>
      <c r="C7" t="s">
        <v>2</v>
      </c>
      <c r="D7" t="s">
        <v>44</v>
      </c>
      <c r="E7" t="s">
        <v>46</v>
      </c>
      <c r="F7" s="2">
        <v>1.005E-11</v>
      </c>
      <c r="G7">
        <v>0</v>
      </c>
      <c r="H7">
        <v>0</v>
      </c>
      <c r="I7" s="1">
        <f t="shared" si="0"/>
        <v>0.42685853356042508</v>
      </c>
      <c r="K7" t="s">
        <v>2</v>
      </c>
      <c r="L7" t="s">
        <v>44</v>
      </c>
      <c r="M7" t="s">
        <v>46</v>
      </c>
      <c r="N7" s="2">
        <v>1.005E-11</v>
      </c>
      <c r="P7" s="2"/>
    </row>
    <row r="8" spans="1:16" x14ac:dyDescent="0.25">
      <c r="A8">
        <v>5</v>
      </c>
      <c r="C8" t="s">
        <v>2</v>
      </c>
      <c r="D8" t="s">
        <v>44</v>
      </c>
      <c r="E8" t="s">
        <v>7</v>
      </c>
      <c r="F8" s="2">
        <v>3.362E-12</v>
      </c>
      <c r="G8">
        <v>0</v>
      </c>
      <c r="H8">
        <v>0</v>
      </c>
      <c r="I8" s="1">
        <f t="shared" si="0"/>
        <v>0.14279585968459194</v>
      </c>
      <c r="K8" t="s">
        <v>2</v>
      </c>
      <c r="L8" t="s">
        <v>44</v>
      </c>
      <c r="M8" t="s">
        <v>7</v>
      </c>
      <c r="N8" s="2">
        <v>3.362E-12</v>
      </c>
      <c r="P8" s="2"/>
    </row>
    <row r="9" spans="1:16" x14ac:dyDescent="0.25">
      <c r="A9">
        <v>6</v>
      </c>
      <c r="C9" t="s">
        <v>2</v>
      </c>
      <c r="D9" t="s">
        <v>44</v>
      </c>
      <c r="E9" t="s">
        <v>6</v>
      </c>
      <c r="F9" s="2">
        <v>1.401E-12</v>
      </c>
      <c r="G9">
        <v>0</v>
      </c>
      <c r="H9">
        <v>0</v>
      </c>
      <c r="I9" s="1">
        <f t="shared" si="0"/>
        <v>5.9505353782901046E-2</v>
      </c>
      <c r="K9" t="s">
        <v>2</v>
      </c>
      <c r="L9" t="s">
        <v>44</v>
      </c>
      <c r="M9" t="s">
        <v>6</v>
      </c>
      <c r="N9" s="2">
        <v>1.401E-12</v>
      </c>
    </row>
    <row r="10" spans="1:16" x14ac:dyDescent="0.25">
      <c r="A10">
        <v>7</v>
      </c>
      <c r="C10" t="s">
        <v>2</v>
      </c>
      <c r="D10" t="s">
        <v>44</v>
      </c>
      <c r="E10" t="s">
        <v>5</v>
      </c>
      <c r="F10" s="2">
        <v>1.401E-12</v>
      </c>
      <c r="G10">
        <v>0</v>
      </c>
      <c r="H10">
        <v>0</v>
      </c>
      <c r="I10" s="1">
        <f t="shared" si="0"/>
        <v>5.9505353782901046E-2</v>
      </c>
      <c r="K10" t="s">
        <v>2</v>
      </c>
      <c r="L10" t="s">
        <v>44</v>
      </c>
      <c r="M10" t="s">
        <v>5</v>
      </c>
      <c r="N10" s="2">
        <v>1.401E-12</v>
      </c>
      <c r="P10" s="2"/>
    </row>
    <row r="11" spans="1:16" x14ac:dyDescent="0.25">
      <c r="A11">
        <v>8</v>
      </c>
      <c r="C11" t="s">
        <v>2</v>
      </c>
      <c r="D11" t="s">
        <v>44</v>
      </c>
      <c r="E11" t="s">
        <v>4</v>
      </c>
      <c r="F11" s="2">
        <v>1.401E-12</v>
      </c>
      <c r="G11">
        <v>0</v>
      </c>
      <c r="H11">
        <v>0</v>
      </c>
      <c r="I11" s="1">
        <f t="shared" si="0"/>
        <v>5.9505353782901046E-2</v>
      </c>
      <c r="K11" t="s">
        <v>2</v>
      </c>
      <c r="L11" t="s">
        <v>44</v>
      </c>
      <c r="M11" t="s">
        <v>4</v>
      </c>
      <c r="N11" s="2">
        <v>1.401E-12</v>
      </c>
      <c r="P11" s="2"/>
    </row>
    <row r="12" spans="1:16" x14ac:dyDescent="0.25">
      <c r="A12">
        <v>9</v>
      </c>
      <c r="C12" t="s">
        <v>2</v>
      </c>
      <c r="D12" t="s">
        <v>44</v>
      </c>
      <c r="E12" t="s">
        <v>3</v>
      </c>
      <c r="F12" s="2">
        <v>1.038E-12</v>
      </c>
      <c r="G12">
        <v>0</v>
      </c>
      <c r="H12">
        <v>0</v>
      </c>
      <c r="I12" s="1">
        <f t="shared" si="0"/>
        <v>4.4087478391614053E-2</v>
      </c>
      <c r="K12" t="s">
        <v>2</v>
      </c>
      <c r="L12" t="s">
        <v>44</v>
      </c>
      <c r="M12" t="s">
        <v>3</v>
      </c>
      <c r="N12" s="2">
        <v>1.038E-12</v>
      </c>
      <c r="P12" s="2"/>
    </row>
    <row r="13" spans="1:16" x14ac:dyDescent="0.25">
      <c r="A13">
        <v>10</v>
      </c>
      <c r="C13" t="s">
        <v>2</v>
      </c>
      <c r="D13" t="s">
        <v>44</v>
      </c>
      <c r="E13" t="s">
        <v>0</v>
      </c>
      <c r="F13" s="2">
        <v>1.757E-13</v>
      </c>
      <c r="I13" s="1">
        <f t="shared" si="0"/>
        <v>7.4625914772703163E-3</v>
      </c>
      <c r="K13" t="s">
        <v>2</v>
      </c>
      <c r="L13" t="s">
        <v>44</v>
      </c>
      <c r="M13" t="s">
        <v>0</v>
      </c>
      <c r="N13" s="2">
        <v>1.757E-13</v>
      </c>
      <c r="P13" s="2"/>
    </row>
    <row r="14" spans="1:16" x14ac:dyDescent="0.25">
      <c r="P14" s="2"/>
    </row>
  </sheetData>
  <sortState ref="K3:O13">
    <sortCondition descending="1" ref="N3:N13"/>
  </sortState>
  <conditionalFormatting sqref="I3:I13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A12" workbookViewId="0">
      <selection activeCell="A31" sqref="A31:I39"/>
    </sheetView>
  </sheetViews>
  <sheetFormatPr defaultRowHeight="15" x14ac:dyDescent="0.25"/>
  <cols>
    <col min="3" max="3" width="17.7109375" bestFit="1" customWidth="1"/>
  </cols>
  <sheetData>
    <row r="1" spans="1:19" x14ac:dyDescent="0.25">
      <c r="A1" t="s">
        <v>20</v>
      </c>
      <c r="C1" t="s">
        <v>19</v>
      </c>
    </row>
    <row r="2" spans="1:19" x14ac:dyDescent="0.25">
      <c r="A2" t="s">
        <v>16</v>
      </c>
      <c r="I2" t="s">
        <v>15</v>
      </c>
    </row>
    <row r="3" spans="1:19" x14ac:dyDescent="0.25">
      <c r="A3">
        <v>1</v>
      </c>
      <c r="C3" t="s">
        <v>2</v>
      </c>
      <c r="D3" t="s">
        <v>44</v>
      </c>
      <c r="E3" t="s">
        <v>47</v>
      </c>
      <c r="F3" s="2">
        <f>SUM(Q12:Q13)</f>
        <v>3.154E-13</v>
      </c>
      <c r="I3" s="1">
        <f t="shared" ref="I3:I13" si="0">F3/SUM(F$3:F$13)</f>
        <v>1.3396137461189854E-2</v>
      </c>
      <c r="M3" t="s">
        <v>2</v>
      </c>
      <c r="N3" t="s">
        <v>44</v>
      </c>
      <c r="O3" t="s">
        <v>45</v>
      </c>
      <c r="P3" t="s">
        <v>0</v>
      </c>
      <c r="Q3" s="2">
        <v>1.757E-13</v>
      </c>
      <c r="R3">
        <v>0</v>
      </c>
      <c r="S3">
        <v>0</v>
      </c>
    </row>
    <row r="4" spans="1:19" x14ac:dyDescent="0.25">
      <c r="A4">
        <v>2</v>
      </c>
      <c r="C4" t="s">
        <v>2</v>
      </c>
      <c r="D4" t="s">
        <v>1</v>
      </c>
      <c r="E4" t="s">
        <v>13</v>
      </c>
      <c r="F4" s="2">
        <v>1.038E-12</v>
      </c>
      <c r="G4">
        <v>0</v>
      </c>
      <c r="H4">
        <v>0</v>
      </c>
      <c r="I4" s="1">
        <f t="shared" si="0"/>
        <v>4.4087478391614046E-2</v>
      </c>
      <c r="M4" t="s">
        <v>2</v>
      </c>
      <c r="N4" t="s">
        <v>44</v>
      </c>
      <c r="O4" t="s">
        <v>45</v>
      </c>
      <c r="P4" t="s">
        <v>3</v>
      </c>
      <c r="Q4" s="2">
        <v>1.038E-12</v>
      </c>
      <c r="R4">
        <v>0</v>
      </c>
      <c r="S4">
        <v>0</v>
      </c>
    </row>
    <row r="5" spans="1:19" x14ac:dyDescent="0.25">
      <c r="A5">
        <v>3</v>
      </c>
      <c r="C5" t="s">
        <v>2</v>
      </c>
      <c r="D5" t="s">
        <v>1</v>
      </c>
      <c r="E5" t="s">
        <v>8</v>
      </c>
      <c r="F5" s="2">
        <v>1.401E-12</v>
      </c>
      <c r="G5">
        <v>0</v>
      </c>
      <c r="H5">
        <v>0</v>
      </c>
      <c r="I5" s="1">
        <f t="shared" si="0"/>
        <v>5.9505353782901033E-2</v>
      </c>
      <c r="M5" t="s">
        <v>2</v>
      </c>
      <c r="N5" t="s">
        <v>44</v>
      </c>
      <c r="O5" t="s">
        <v>45</v>
      </c>
      <c r="P5" t="s">
        <v>4</v>
      </c>
      <c r="Q5" s="2">
        <v>1.401E-12</v>
      </c>
      <c r="R5">
        <v>0</v>
      </c>
      <c r="S5">
        <v>0</v>
      </c>
    </row>
    <row r="6" spans="1:19" x14ac:dyDescent="0.25">
      <c r="A6">
        <v>4</v>
      </c>
      <c r="C6" t="s">
        <v>2</v>
      </c>
      <c r="D6" t="s">
        <v>1</v>
      </c>
      <c r="E6" t="s">
        <v>7</v>
      </c>
      <c r="F6" s="2">
        <v>3.362E-12</v>
      </c>
      <c r="G6">
        <v>0</v>
      </c>
      <c r="H6">
        <v>0</v>
      </c>
      <c r="I6" s="1">
        <f t="shared" si="0"/>
        <v>0.14279585968459194</v>
      </c>
      <c r="M6" t="s">
        <v>2</v>
      </c>
      <c r="N6" t="s">
        <v>44</v>
      </c>
      <c r="O6" t="s">
        <v>45</v>
      </c>
      <c r="P6" t="s">
        <v>5</v>
      </c>
      <c r="Q6" s="2">
        <v>1.401E-12</v>
      </c>
      <c r="R6">
        <v>0</v>
      </c>
      <c r="S6">
        <v>0</v>
      </c>
    </row>
    <row r="7" spans="1:19" x14ac:dyDescent="0.25">
      <c r="A7">
        <v>5</v>
      </c>
      <c r="B7" t="s">
        <v>11</v>
      </c>
      <c r="C7" t="s">
        <v>2</v>
      </c>
      <c r="D7" t="s">
        <v>1</v>
      </c>
      <c r="E7" t="s">
        <v>46</v>
      </c>
      <c r="F7" s="2">
        <v>1.005E-11</v>
      </c>
      <c r="G7">
        <v>0</v>
      </c>
      <c r="H7">
        <v>0</v>
      </c>
      <c r="I7" s="1">
        <f>F7/SUM(F$3:F$13)</f>
        <v>0.42685853356042502</v>
      </c>
      <c r="M7" t="s">
        <v>2</v>
      </c>
      <c r="N7" t="s">
        <v>44</v>
      </c>
      <c r="O7" t="s">
        <v>45</v>
      </c>
      <c r="P7" t="s">
        <v>6</v>
      </c>
      <c r="Q7" s="2">
        <v>3.362E-12</v>
      </c>
      <c r="R7">
        <v>0</v>
      </c>
      <c r="S7">
        <v>0</v>
      </c>
    </row>
    <row r="8" spans="1:19" x14ac:dyDescent="0.25">
      <c r="A8">
        <v>5</v>
      </c>
      <c r="B8" t="s">
        <v>9</v>
      </c>
      <c r="F8" s="2"/>
      <c r="I8" s="1">
        <f>F8/SUM(F$3:F$13)</f>
        <v>0</v>
      </c>
      <c r="M8" t="s">
        <v>2</v>
      </c>
      <c r="N8" t="s">
        <v>44</v>
      </c>
      <c r="O8" t="s">
        <v>45</v>
      </c>
      <c r="P8" t="s">
        <v>46</v>
      </c>
      <c r="Q8" s="2">
        <v>1.005E-11</v>
      </c>
      <c r="R8">
        <v>0</v>
      </c>
      <c r="S8">
        <v>0</v>
      </c>
    </row>
    <row r="9" spans="1:19" x14ac:dyDescent="0.25">
      <c r="A9">
        <v>6</v>
      </c>
      <c r="C9" t="s">
        <v>2</v>
      </c>
      <c r="D9" t="s">
        <v>1</v>
      </c>
      <c r="E9" t="s">
        <v>6</v>
      </c>
      <c r="F9" s="2">
        <v>3.362E-12</v>
      </c>
      <c r="G9">
        <v>0</v>
      </c>
      <c r="H9">
        <v>0</v>
      </c>
      <c r="I9" s="1">
        <f t="shared" si="0"/>
        <v>0.14279585968459194</v>
      </c>
      <c r="M9" t="s">
        <v>2</v>
      </c>
      <c r="N9" t="s">
        <v>44</v>
      </c>
      <c r="O9" t="s">
        <v>45</v>
      </c>
      <c r="P9" t="s">
        <v>7</v>
      </c>
      <c r="Q9" s="2">
        <v>3.362E-12</v>
      </c>
      <c r="R9">
        <v>0</v>
      </c>
      <c r="S9">
        <v>0</v>
      </c>
    </row>
    <row r="10" spans="1:19" x14ac:dyDescent="0.25">
      <c r="A10">
        <v>7</v>
      </c>
      <c r="C10" t="s">
        <v>2</v>
      </c>
      <c r="D10" t="s">
        <v>1</v>
      </c>
      <c r="E10" t="s">
        <v>5</v>
      </c>
      <c r="F10" s="2">
        <v>1.401E-12</v>
      </c>
      <c r="G10">
        <v>0</v>
      </c>
      <c r="H10">
        <v>0</v>
      </c>
      <c r="I10" s="1">
        <f t="shared" si="0"/>
        <v>5.9505353782901033E-2</v>
      </c>
      <c r="M10" t="s">
        <v>2</v>
      </c>
      <c r="N10" t="s">
        <v>44</v>
      </c>
      <c r="O10" t="s">
        <v>45</v>
      </c>
      <c r="P10" t="s">
        <v>8</v>
      </c>
      <c r="Q10" s="2">
        <v>1.401E-12</v>
      </c>
      <c r="R10">
        <v>0</v>
      </c>
      <c r="S10">
        <v>0</v>
      </c>
    </row>
    <row r="11" spans="1:19" x14ac:dyDescent="0.25">
      <c r="A11">
        <v>8</v>
      </c>
      <c r="C11" t="s">
        <v>2</v>
      </c>
      <c r="D11" t="s">
        <v>1</v>
      </c>
      <c r="E11" t="s">
        <v>4</v>
      </c>
      <c r="F11" s="2">
        <v>1.401E-12</v>
      </c>
      <c r="G11">
        <v>0</v>
      </c>
      <c r="H11">
        <v>0</v>
      </c>
      <c r="I11" s="1">
        <f t="shared" si="0"/>
        <v>5.9505353782901033E-2</v>
      </c>
      <c r="M11" t="s">
        <v>2</v>
      </c>
      <c r="N11" t="s">
        <v>44</v>
      </c>
      <c r="O11" t="s">
        <v>45</v>
      </c>
      <c r="P11" t="s">
        <v>13</v>
      </c>
      <c r="Q11" s="2">
        <v>1.038E-12</v>
      </c>
      <c r="R11">
        <v>0</v>
      </c>
      <c r="S11">
        <v>0</v>
      </c>
    </row>
    <row r="12" spans="1:19" x14ac:dyDescent="0.25">
      <c r="A12">
        <v>9</v>
      </c>
      <c r="C12" t="s">
        <v>2</v>
      </c>
      <c r="D12" t="s">
        <v>1</v>
      </c>
      <c r="E12" t="s">
        <v>3</v>
      </c>
      <c r="F12" s="2">
        <v>1.038E-12</v>
      </c>
      <c r="G12">
        <v>0</v>
      </c>
      <c r="H12">
        <v>0</v>
      </c>
      <c r="I12" s="1">
        <f t="shared" si="0"/>
        <v>4.4087478391614046E-2</v>
      </c>
      <c r="M12" t="s">
        <v>2</v>
      </c>
      <c r="N12" t="s">
        <v>44</v>
      </c>
      <c r="O12" t="s">
        <v>45</v>
      </c>
      <c r="P12" t="s">
        <v>14</v>
      </c>
      <c r="Q12" s="2">
        <v>1.757E-13</v>
      </c>
      <c r="R12">
        <v>0</v>
      </c>
      <c r="S12">
        <v>0</v>
      </c>
    </row>
    <row r="13" spans="1:19" x14ac:dyDescent="0.25">
      <c r="A13">
        <v>10</v>
      </c>
      <c r="C13" t="s">
        <v>2</v>
      </c>
      <c r="D13" t="s">
        <v>1</v>
      </c>
      <c r="E13" t="s">
        <v>0</v>
      </c>
      <c r="F13" s="2">
        <v>1.757E-13</v>
      </c>
      <c r="I13" s="1">
        <f t="shared" si="0"/>
        <v>7.4625914772703155E-3</v>
      </c>
      <c r="M13" t="s">
        <v>2</v>
      </c>
      <c r="N13" t="s">
        <v>44</v>
      </c>
      <c r="O13" t="s">
        <v>45</v>
      </c>
      <c r="P13" t="s">
        <v>10</v>
      </c>
      <c r="Q13" s="2">
        <v>1.397E-13</v>
      </c>
      <c r="R13">
        <v>0</v>
      </c>
      <c r="S13">
        <v>0</v>
      </c>
    </row>
    <row r="31" spans="1:9" x14ac:dyDescent="0.25">
      <c r="A31" t="s">
        <v>80</v>
      </c>
    </row>
    <row r="32" spans="1:9" x14ac:dyDescent="0.25">
      <c r="A32">
        <v>2</v>
      </c>
      <c r="C32" t="s">
        <v>2</v>
      </c>
      <c r="D32" t="s">
        <v>1</v>
      </c>
      <c r="E32" t="s">
        <v>8</v>
      </c>
      <c r="F32" s="2">
        <v>1.0599999999999999E-12</v>
      </c>
      <c r="G32">
        <v>0</v>
      </c>
      <c r="H32">
        <v>0</v>
      </c>
      <c r="I32" s="1">
        <f t="shared" ref="I32:I39" si="1">F32/SUM(F$32:F$39)</f>
        <v>4.5027823796780081E-2</v>
      </c>
    </row>
    <row r="33" spans="1:9" x14ac:dyDescent="0.25">
      <c r="A33">
        <v>3</v>
      </c>
      <c r="C33" t="s">
        <v>2</v>
      </c>
      <c r="D33" t="s">
        <v>1</v>
      </c>
      <c r="E33" t="s">
        <v>7</v>
      </c>
      <c r="F33" s="2">
        <v>1.4310000000000001E-12</v>
      </c>
      <c r="G33">
        <v>0</v>
      </c>
      <c r="H33">
        <v>0</v>
      </c>
      <c r="I33" s="1">
        <f t="shared" si="1"/>
        <v>6.0787562125653109E-2</v>
      </c>
    </row>
    <row r="34" spans="1:9" x14ac:dyDescent="0.25">
      <c r="A34">
        <v>4</v>
      </c>
      <c r="C34" t="s">
        <v>2</v>
      </c>
      <c r="D34" t="s">
        <v>1</v>
      </c>
      <c r="E34" t="s">
        <v>6</v>
      </c>
      <c r="F34" s="2">
        <v>3.4340000000000001E-12</v>
      </c>
      <c r="G34">
        <v>0</v>
      </c>
      <c r="H34">
        <v>0</v>
      </c>
      <c r="I34" s="1">
        <f t="shared" si="1"/>
        <v>0.14587315746994603</v>
      </c>
    </row>
    <row r="35" spans="1:9" x14ac:dyDescent="0.25">
      <c r="A35">
        <v>5</v>
      </c>
      <c r="C35" t="s">
        <v>2</v>
      </c>
      <c r="D35" t="s">
        <v>1</v>
      </c>
      <c r="E35" t="s">
        <v>12</v>
      </c>
      <c r="F35" s="2">
        <v>1.026E-11</v>
      </c>
      <c r="G35">
        <v>0</v>
      </c>
      <c r="H35">
        <v>0</v>
      </c>
      <c r="I35" s="1">
        <f t="shared" si="1"/>
        <v>0.43583535108958837</v>
      </c>
    </row>
    <row r="36" spans="1:9" x14ac:dyDescent="0.25">
      <c r="A36">
        <v>6</v>
      </c>
      <c r="C36" t="s">
        <v>2</v>
      </c>
      <c r="D36" t="s">
        <v>1</v>
      </c>
      <c r="E36" t="s">
        <v>5</v>
      </c>
      <c r="F36" s="2">
        <v>3.4340000000000001E-12</v>
      </c>
      <c r="G36">
        <v>0</v>
      </c>
      <c r="H36">
        <v>0</v>
      </c>
      <c r="I36" s="1">
        <f t="shared" si="1"/>
        <v>0.14587315746994603</v>
      </c>
    </row>
    <row r="37" spans="1:9" x14ac:dyDescent="0.25">
      <c r="A37">
        <v>7</v>
      </c>
      <c r="C37" t="s">
        <v>2</v>
      </c>
      <c r="D37" t="s">
        <v>1</v>
      </c>
      <c r="E37" t="s">
        <v>4</v>
      </c>
      <c r="F37" s="2">
        <v>1.4310000000000001E-12</v>
      </c>
      <c r="G37">
        <v>0</v>
      </c>
      <c r="H37">
        <v>0</v>
      </c>
      <c r="I37" s="1">
        <f t="shared" si="1"/>
        <v>6.0787562125653109E-2</v>
      </c>
    </row>
    <row r="38" spans="1:9" x14ac:dyDescent="0.25">
      <c r="A38">
        <v>8</v>
      </c>
      <c r="C38" t="s">
        <v>2</v>
      </c>
      <c r="D38" t="s">
        <v>1</v>
      </c>
      <c r="E38" t="s">
        <v>3</v>
      </c>
      <c r="F38" s="2">
        <v>1.4310000000000001E-12</v>
      </c>
      <c r="G38">
        <v>0</v>
      </c>
      <c r="H38">
        <v>0</v>
      </c>
      <c r="I38" s="1">
        <f t="shared" si="1"/>
        <v>6.0787562125653109E-2</v>
      </c>
    </row>
    <row r="39" spans="1:9" x14ac:dyDescent="0.25">
      <c r="A39">
        <v>9</v>
      </c>
      <c r="C39" t="s">
        <v>2</v>
      </c>
      <c r="D39" t="s">
        <v>1</v>
      </c>
      <c r="E39" t="s">
        <v>0</v>
      </c>
      <c r="F39" s="2">
        <v>1.0599999999999999E-12</v>
      </c>
      <c r="G39">
        <v>0</v>
      </c>
      <c r="H39">
        <v>0</v>
      </c>
      <c r="I39" s="1">
        <f t="shared" si="1"/>
        <v>4.5027823796780081E-2</v>
      </c>
    </row>
  </sheetData>
  <sortState ref="A32:I39">
    <sortCondition ref="A32:A39"/>
  </sortState>
  <conditionalFormatting sqref="I3:I1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32:I3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L6" sqref="L6"/>
    </sheetView>
  </sheetViews>
  <sheetFormatPr defaultRowHeight="15" x14ac:dyDescent="0.25"/>
  <sheetData>
    <row r="1" spans="1:15" x14ac:dyDescent="0.25">
      <c r="B1" t="s">
        <v>48</v>
      </c>
      <c r="C1" t="s">
        <v>49</v>
      </c>
      <c r="D1" t="s">
        <v>50</v>
      </c>
      <c r="E1" t="s">
        <v>51</v>
      </c>
      <c r="F1" t="s">
        <v>52</v>
      </c>
      <c r="H1" t="s">
        <v>36</v>
      </c>
      <c r="O1" t="s">
        <v>42</v>
      </c>
    </row>
    <row r="2" spans="1:15" x14ac:dyDescent="0.25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  <c r="I2" t="s">
        <v>37</v>
      </c>
      <c r="J2" t="s">
        <v>38</v>
      </c>
      <c r="K2" t="s">
        <v>39</v>
      </c>
      <c r="L2" t="s">
        <v>40</v>
      </c>
      <c r="M2" t="s">
        <v>41</v>
      </c>
    </row>
    <row r="3" spans="1:15" x14ac:dyDescent="0.25">
      <c r="A3">
        <f>'BR1'!$A3</f>
        <v>1</v>
      </c>
      <c r="B3" s="2">
        <f ca="1">VLOOKUP($A3,INDIRECT("'"&amp;B$2&amp;"'!"&amp;"$A$3:$F$13"),6,FALSE)</f>
        <v>3.8399999999999998E-12</v>
      </c>
      <c r="C3" s="2">
        <f t="shared" ref="C3:F12" ca="1" si="0">VLOOKUP($A3,INDIRECT("'"&amp;C$2&amp;"'!"&amp;"$A$3:$F$13"),6,FALSE)</f>
        <v>4.2159999999999999E-13</v>
      </c>
      <c r="D3" s="2">
        <f t="shared" ca="1" si="0"/>
        <v>1.757E-13</v>
      </c>
      <c r="E3" s="2">
        <f t="shared" ca="1" si="0"/>
        <v>3.154E-13</v>
      </c>
      <c r="F3" s="2">
        <f t="shared" ca="1" si="0"/>
        <v>3.154E-13</v>
      </c>
      <c r="H3" s="5" t="str">
        <f>CONCATENATE("C",A3)</f>
        <v>C1</v>
      </c>
      <c r="I3" s="6">
        <f ca="1">B3/SUM(B$3:B$12)</f>
        <v>0.22827657133345619</v>
      </c>
      <c r="J3" s="7">
        <f ca="1">C3/SUM(C$3:C$12)</f>
        <v>2.1682446783890402E-2</v>
      </c>
      <c r="K3" s="6">
        <f ca="1">D3/SUM(D$3:D$12)</f>
        <v>7.6736954281022372E-3</v>
      </c>
      <c r="L3" s="6">
        <f ca="1">E3/SUM(E$3:E$12)</f>
        <v>1.3396137461189856E-2</v>
      </c>
      <c r="M3" s="6">
        <f ca="1">F3/SUM(F$3:F$12)</f>
        <v>1.3396137461189854E-2</v>
      </c>
    </row>
    <row r="4" spans="1:15" x14ac:dyDescent="0.25">
      <c r="A4">
        <f>'BR1'!$A5</f>
        <v>2</v>
      </c>
      <c r="B4" s="2">
        <f t="shared" ref="B4:B12" ca="1" si="1">VLOOKUP($A4,INDIRECT("'"&amp;B$2&amp;"'!"&amp;"$A$3:$F$13"),6,FALSE)</f>
        <v>3.362E-12</v>
      </c>
      <c r="C4" s="2">
        <f t="shared" ca="1" si="0"/>
        <v>7.442E-12</v>
      </c>
      <c r="D4" s="2">
        <f t="shared" ca="1" si="0"/>
        <v>2.4910000000000002E-12</v>
      </c>
      <c r="E4" s="2">
        <f t="shared" ca="1" si="0"/>
        <v>1.038E-12</v>
      </c>
      <c r="F4" s="2">
        <f t="shared" ca="1" si="0"/>
        <v>1.038E-12</v>
      </c>
      <c r="H4" s="5" t="str">
        <f t="shared" ref="H4:H12" si="2">CONCATENATE("C",A4)</f>
        <v>C2</v>
      </c>
      <c r="I4" s="7">
        <f t="shared" ref="I4:M12" ca="1" si="3">B4/SUM(B$3:B$12)</f>
        <v>0.1998608939643437</v>
      </c>
      <c r="J4" s="6">
        <f t="shared" ca="1" si="3"/>
        <v>0.3827342717403045</v>
      </c>
      <c r="K4" s="7">
        <f t="shared" ca="1" si="3"/>
        <v>0.10879439562551323</v>
      </c>
      <c r="L4" s="6">
        <f t="shared" ca="1" si="3"/>
        <v>4.4087478391614053E-2</v>
      </c>
      <c r="M4" s="6">
        <f t="shared" ca="1" si="3"/>
        <v>4.4087478391614046E-2</v>
      </c>
    </row>
    <row r="5" spans="1:15" x14ac:dyDescent="0.25">
      <c r="A5">
        <f>'BR1'!$A6</f>
        <v>3</v>
      </c>
      <c r="B5" s="2">
        <f t="shared" ca="1" si="1"/>
        <v>1.401E-12</v>
      </c>
      <c r="C5" s="2">
        <f t="shared" ca="1" si="0"/>
        <v>3.362E-12</v>
      </c>
      <c r="D5" s="2">
        <f t="shared" ca="1" si="0"/>
        <v>1.005E-11</v>
      </c>
      <c r="E5" s="2">
        <f t="shared" ca="1" si="0"/>
        <v>3.362E-12</v>
      </c>
      <c r="F5" s="2">
        <f t="shared" ca="1" si="0"/>
        <v>1.401E-12</v>
      </c>
      <c r="H5" s="5" t="str">
        <f t="shared" si="2"/>
        <v>C3</v>
      </c>
      <c r="I5" s="6">
        <f t="shared" ca="1" si="3"/>
        <v>8.3285280322440661E-2</v>
      </c>
      <c r="J5" s="7">
        <f t="shared" ca="1" si="3"/>
        <v>0.17290414157362319</v>
      </c>
      <c r="K5" s="6">
        <f t="shared" ca="1" si="3"/>
        <v>0.43893363148791964</v>
      </c>
      <c r="L5" s="7">
        <f t="shared" ca="1" si="3"/>
        <v>0.14279585968459194</v>
      </c>
      <c r="M5" s="6">
        <f t="shared" ca="1" si="3"/>
        <v>5.9505353782901033E-2</v>
      </c>
    </row>
    <row r="6" spans="1:15" x14ac:dyDescent="0.25">
      <c r="A6">
        <f>'BR1'!$A7</f>
        <v>4</v>
      </c>
      <c r="B6" s="2">
        <f t="shared" ca="1" si="1"/>
        <v>1.401E-12</v>
      </c>
      <c r="C6" s="2">
        <f t="shared" ca="1" si="0"/>
        <v>1.401E-12</v>
      </c>
      <c r="D6" s="2">
        <f t="shared" ca="1" si="0"/>
        <v>3.362E-12</v>
      </c>
      <c r="E6" s="2">
        <f t="shared" ca="1" si="0"/>
        <v>1.005E-11</v>
      </c>
      <c r="F6" s="2">
        <f t="shared" ca="1" si="0"/>
        <v>3.362E-12</v>
      </c>
      <c r="H6" s="5" t="str">
        <f t="shared" si="2"/>
        <v>C4</v>
      </c>
      <c r="I6" s="6">
        <f t="shared" ca="1" si="3"/>
        <v>8.3285280322440661E-2</v>
      </c>
      <c r="J6" s="6">
        <f t="shared" ca="1" si="3"/>
        <v>7.2051963814588366E-2</v>
      </c>
      <c r="K6" s="7">
        <f t="shared" ca="1" si="3"/>
        <v>0.14683531035446626</v>
      </c>
      <c r="L6" s="6">
        <f t="shared" ca="1" si="3"/>
        <v>0.42685853356042508</v>
      </c>
      <c r="M6" s="7">
        <f t="shared" ca="1" si="3"/>
        <v>0.14279585968459194</v>
      </c>
    </row>
    <row r="7" spans="1:15" x14ac:dyDescent="0.25">
      <c r="A7">
        <f>'BR1'!$A8</f>
        <v>5</v>
      </c>
      <c r="B7" s="2">
        <f t="shared" ca="1" si="1"/>
        <v>1.401E-12</v>
      </c>
      <c r="C7" s="2">
        <f t="shared" ca="1" si="0"/>
        <v>1.401E-12</v>
      </c>
      <c r="D7" s="2">
        <f t="shared" ca="1" si="0"/>
        <v>1.401E-12</v>
      </c>
      <c r="E7" s="2">
        <f t="shared" ca="1" si="0"/>
        <v>3.362E-12</v>
      </c>
      <c r="F7" s="2">
        <f t="shared" ca="1" si="0"/>
        <v>1.005E-11</v>
      </c>
      <c r="H7" s="5" t="str">
        <f t="shared" si="2"/>
        <v>C5</v>
      </c>
      <c r="I7" s="6">
        <f t="shared" ca="1" si="3"/>
        <v>8.3285280322440661E-2</v>
      </c>
      <c r="J7" s="6">
        <f t="shared" ca="1" si="3"/>
        <v>7.2051963814588366E-2</v>
      </c>
      <c r="K7" s="6">
        <f t="shared" ca="1" si="3"/>
        <v>6.1188658479062227E-2</v>
      </c>
      <c r="L7" s="7">
        <f t="shared" ca="1" si="3"/>
        <v>0.14279585968459194</v>
      </c>
      <c r="M7" s="6">
        <f t="shared" ca="1" si="3"/>
        <v>0.42685853356042502</v>
      </c>
    </row>
    <row r="8" spans="1:15" x14ac:dyDescent="0.25">
      <c r="A8">
        <f>'BR1'!$A9</f>
        <v>6</v>
      </c>
      <c r="B8" s="2">
        <f t="shared" ca="1" si="1"/>
        <v>1.401E-12</v>
      </c>
      <c r="C8" s="2">
        <f t="shared" ca="1" si="0"/>
        <v>1.401E-12</v>
      </c>
      <c r="D8" s="2">
        <f t="shared" ca="1" si="0"/>
        <v>1.401E-12</v>
      </c>
      <c r="E8" s="2">
        <f t="shared" ca="1" si="0"/>
        <v>1.401E-12</v>
      </c>
      <c r="F8" s="2">
        <f t="shared" ca="1" si="0"/>
        <v>3.362E-12</v>
      </c>
      <c r="H8" s="5" t="str">
        <f t="shared" si="2"/>
        <v>C6</v>
      </c>
      <c r="I8" s="6">
        <f t="shared" ca="1" si="3"/>
        <v>8.3285280322440661E-2</v>
      </c>
      <c r="J8" s="6">
        <f t="shared" ca="1" si="3"/>
        <v>7.2051963814588366E-2</v>
      </c>
      <c r="K8" s="6">
        <f t="shared" ca="1" si="3"/>
        <v>6.1188658479062227E-2</v>
      </c>
      <c r="L8" s="6">
        <f t="shared" ca="1" si="3"/>
        <v>5.9505353782901046E-2</v>
      </c>
      <c r="M8" s="7">
        <f t="shared" ca="1" si="3"/>
        <v>0.14279585968459194</v>
      </c>
    </row>
    <row r="9" spans="1:15" x14ac:dyDescent="0.25">
      <c r="A9">
        <f>'BR1'!$A10</f>
        <v>7</v>
      </c>
      <c r="B9" s="2">
        <f t="shared" ca="1" si="1"/>
        <v>1.401E-12</v>
      </c>
      <c r="C9" s="2">
        <f t="shared" ca="1" si="0"/>
        <v>1.401E-12</v>
      </c>
      <c r="D9" s="2">
        <f t="shared" ca="1" si="0"/>
        <v>1.401E-12</v>
      </c>
      <c r="E9" s="2">
        <f t="shared" ca="1" si="0"/>
        <v>1.401E-12</v>
      </c>
      <c r="F9" s="2">
        <f t="shared" ca="1" si="0"/>
        <v>1.401E-12</v>
      </c>
      <c r="H9" s="5" t="str">
        <f t="shared" si="2"/>
        <v>C7</v>
      </c>
      <c r="I9" s="6">
        <f t="shared" ca="1" si="3"/>
        <v>8.3285280322440661E-2</v>
      </c>
      <c r="J9" s="6">
        <f t="shared" ca="1" si="3"/>
        <v>7.2051963814588366E-2</v>
      </c>
      <c r="K9" s="6">
        <f t="shared" ca="1" si="3"/>
        <v>6.1188658479062227E-2</v>
      </c>
      <c r="L9" s="6">
        <f t="shared" ca="1" si="3"/>
        <v>5.9505353782901046E-2</v>
      </c>
      <c r="M9" s="6">
        <f t="shared" ca="1" si="3"/>
        <v>5.9505353782901033E-2</v>
      </c>
    </row>
    <row r="10" spans="1:15" x14ac:dyDescent="0.25">
      <c r="A10">
        <f>'BR1'!$A11</f>
        <v>8</v>
      </c>
      <c r="B10" s="2">
        <f t="shared" ca="1" si="1"/>
        <v>1.401E-12</v>
      </c>
      <c r="C10" s="2">
        <f t="shared" ca="1" si="0"/>
        <v>1.401E-12</v>
      </c>
      <c r="D10" s="2">
        <f t="shared" ca="1" si="0"/>
        <v>1.401E-12</v>
      </c>
      <c r="E10" s="2">
        <f t="shared" ca="1" si="0"/>
        <v>1.401E-12</v>
      </c>
      <c r="F10" s="2">
        <f t="shared" ca="1" si="0"/>
        <v>1.401E-12</v>
      </c>
      <c r="H10" s="5" t="str">
        <f t="shared" si="2"/>
        <v>C8</v>
      </c>
      <c r="I10" s="6">
        <f t="shared" ca="1" si="3"/>
        <v>8.3285280322440661E-2</v>
      </c>
      <c r="J10" s="6">
        <f t="shared" ca="1" si="3"/>
        <v>7.2051963814588366E-2</v>
      </c>
      <c r="K10" s="6">
        <f t="shared" ca="1" si="3"/>
        <v>6.1188658479062227E-2</v>
      </c>
      <c r="L10" s="6">
        <f t="shared" ca="1" si="3"/>
        <v>5.9505353782901046E-2</v>
      </c>
      <c r="M10" s="6">
        <f t="shared" ca="1" si="3"/>
        <v>5.9505353782901033E-2</v>
      </c>
    </row>
    <row r="11" spans="1:15" x14ac:dyDescent="0.25">
      <c r="A11">
        <f>'BR1'!$A12</f>
        <v>9</v>
      </c>
      <c r="B11" s="2">
        <f t="shared" ca="1" si="1"/>
        <v>1.038E-12</v>
      </c>
      <c r="C11" s="2">
        <f t="shared" ca="1" si="0"/>
        <v>1.038E-12</v>
      </c>
      <c r="D11" s="2">
        <f t="shared" ca="1" si="0"/>
        <v>1.038E-12</v>
      </c>
      <c r="E11" s="2">
        <f t="shared" ca="1" si="0"/>
        <v>1.038E-12</v>
      </c>
      <c r="F11" s="2">
        <f t="shared" ca="1" si="0"/>
        <v>1.038E-12</v>
      </c>
      <c r="H11" s="5" t="str">
        <f t="shared" si="2"/>
        <v>C9</v>
      </c>
      <c r="I11" s="6">
        <f t="shared" ca="1" si="3"/>
        <v>6.1706010688574883E-2</v>
      </c>
      <c r="J11" s="6">
        <f t="shared" ca="1" si="3"/>
        <v>5.3383253704170394E-2</v>
      </c>
      <c r="K11" s="6">
        <f t="shared" ca="1" si="3"/>
        <v>4.5334637759647821E-2</v>
      </c>
      <c r="L11" s="6">
        <f t="shared" ca="1" si="3"/>
        <v>4.4087478391614053E-2</v>
      </c>
      <c r="M11" s="6">
        <f t="shared" ca="1" si="3"/>
        <v>4.4087478391614046E-2</v>
      </c>
    </row>
    <row r="12" spans="1:15" x14ac:dyDescent="0.25">
      <c r="A12">
        <f>'BR1'!$A13</f>
        <v>10</v>
      </c>
      <c r="B12" s="2">
        <f t="shared" ca="1" si="1"/>
        <v>1.757E-13</v>
      </c>
      <c r="C12" s="2">
        <f t="shared" ca="1" si="0"/>
        <v>1.757E-13</v>
      </c>
      <c r="D12" s="2">
        <f t="shared" ca="1" si="0"/>
        <v>1.757E-13</v>
      </c>
      <c r="E12" s="2">
        <f t="shared" ca="1" si="0"/>
        <v>1.757E-13</v>
      </c>
      <c r="F12" s="2">
        <f t="shared" ca="1" si="0"/>
        <v>1.757E-13</v>
      </c>
      <c r="H12" s="5" t="str">
        <f t="shared" si="2"/>
        <v>C10</v>
      </c>
      <c r="I12" s="6">
        <f t="shared" ca="1" si="3"/>
        <v>1.0444842078981316E-2</v>
      </c>
      <c r="J12" s="6">
        <f t="shared" ca="1" si="3"/>
        <v>9.0360671250700741E-3</v>
      </c>
      <c r="K12" s="6">
        <f t="shared" ca="1" si="3"/>
        <v>7.6736954281022372E-3</v>
      </c>
      <c r="L12" s="6">
        <f t="shared" ca="1" si="3"/>
        <v>7.4625914772703163E-3</v>
      </c>
      <c r="M12" s="6">
        <f t="shared" ca="1" si="3"/>
        <v>7.4625914772703155E-3</v>
      </c>
    </row>
    <row r="13" spans="1:15" x14ac:dyDescent="0.25">
      <c r="B13" s="2"/>
    </row>
    <row r="14" spans="1:15" x14ac:dyDescent="0.25">
      <c r="B14" s="2"/>
    </row>
    <row r="15" spans="1:15" x14ac:dyDescent="0.25">
      <c r="B15" s="2"/>
    </row>
  </sheetData>
  <conditionalFormatting sqref="I3:I12">
    <cfRule type="top10" dxfId="4" priority="1" rank="1"/>
  </conditionalFormatting>
  <conditionalFormatting sqref="J3:J12">
    <cfRule type="top10" dxfId="3" priority="5" rank="1"/>
  </conditionalFormatting>
  <conditionalFormatting sqref="L3:L12">
    <cfRule type="top10" dxfId="2" priority="4" rank="1"/>
  </conditionalFormatting>
  <conditionalFormatting sqref="K3:K12">
    <cfRule type="top10" dxfId="1" priority="3" rank="1"/>
  </conditionalFormatting>
  <conditionalFormatting sqref="M3:M12">
    <cfRule type="top10" dxfId="0" priority="2" rank="1"/>
  </conditionalFormatting>
  <pageMargins left="0.7" right="0.7" top="0.75" bottom="0.75" header="0.3" footer="0.3"/>
  <pageSetup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A4" workbookViewId="0">
      <selection activeCell="F8" sqref="F8"/>
    </sheetView>
  </sheetViews>
  <sheetFormatPr defaultRowHeight="15" x14ac:dyDescent="0.25"/>
  <cols>
    <col min="1" max="1" width="20.85546875" bestFit="1" customWidth="1"/>
    <col min="6" max="6" width="8.7109375" customWidth="1"/>
  </cols>
  <sheetData>
    <row r="1" spans="1:11" x14ac:dyDescent="0.25">
      <c r="A1" t="s">
        <v>28</v>
      </c>
    </row>
    <row r="2" spans="1:11" x14ac:dyDescent="0.25">
      <c r="A2" t="s">
        <v>33</v>
      </c>
    </row>
    <row r="3" spans="1:11" x14ac:dyDescent="0.25">
      <c r="A3" t="s">
        <v>29</v>
      </c>
      <c r="B3">
        <v>1</v>
      </c>
      <c r="C3">
        <v>2</v>
      </c>
      <c r="D3">
        <v>3</v>
      </c>
      <c r="E3">
        <v>4</v>
      </c>
      <c r="F3">
        <v>5</v>
      </c>
    </row>
    <row r="4" spans="1:11" x14ac:dyDescent="0.25">
      <c r="A4" t="s">
        <v>34</v>
      </c>
    </row>
    <row r="5" spans="1:11" x14ac:dyDescent="0.25">
      <c r="A5" t="s">
        <v>35</v>
      </c>
      <c r="B5" t="s">
        <v>53</v>
      </c>
      <c r="I5" t="s">
        <v>54</v>
      </c>
    </row>
    <row r="7" spans="1:11" x14ac:dyDescent="0.25">
      <c r="A7" t="s">
        <v>29</v>
      </c>
      <c r="B7">
        <f>B3</f>
        <v>1</v>
      </c>
      <c r="C7">
        <f>C3</f>
        <v>2</v>
      </c>
      <c r="D7">
        <f>D3</f>
        <v>3</v>
      </c>
      <c r="E7" s="3">
        <f>E3</f>
        <v>4</v>
      </c>
      <c r="F7">
        <f>F3</f>
        <v>5</v>
      </c>
      <c r="K7">
        <v>3</v>
      </c>
    </row>
    <row r="8" spans="1:11" x14ac:dyDescent="0.25">
      <c r="A8" s="3" t="s">
        <v>55</v>
      </c>
      <c r="B8" s="2">
        <f>VLOOKUP($A8,'[1]pathway analysis'!$A$4:$L$9,12,FALSE)</f>
        <v>913148600000</v>
      </c>
      <c r="C8" s="8">
        <f>VLOOKUP($A8,'[2]pathway analysis'!$A$4:$L$9,12,FALSE)</f>
        <v>3252161440000</v>
      </c>
      <c r="D8" s="8">
        <f>VLOOKUP($A8,'[3]pathway analysis'!$A$4:$L$8,12,FALSE)</f>
        <v>398818265400</v>
      </c>
      <c r="E8" s="8">
        <f>VLOOKUP($A8,'[4]pathway analysis'!$A$4:$L$8,12,FALSE)</f>
        <v>393653691500</v>
      </c>
      <c r="F8" s="8">
        <f>VLOOKUP($A8,'[5]pathway analysis'!$A$4:$L$8,12,FALSE)</f>
        <v>379693070800</v>
      </c>
      <c r="G8" s="3"/>
      <c r="H8" s="3"/>
      <c r="I8" s="3"/>
      <c r="J8" s="3"/>
      <c r="K8" s="8" t="e">
        <f>VLOOKUP($A8,'[6]pathway analysis'!$A$4:$L$8,12,FALSE)</f>
        <v>#N/A</v>
      </c>
    </row>
    <row r="9" spans="1:11" x14ac:dyDescent="0.25">
      <c r="A9" s="3" t="s">
        <v>32</v>
      </c>
      <c r="B9" s="2">
        <f>VLOOKUP($A9,'[1]pathway analysis'!$A$4:$L$9,12,FALSE)</f>
        <v>7089666189588.7998</v>
      </c>
      <c r="C9" s="8">
        <f>VLOOKUP($A9,'[2]pathway analysis'!$A$4:$L$9,12,FALSE)</f>
        <v>4076980105117.2002</v>
      </c>
      <c r="D9" s="8">
        <f>VLOOKUP($A9,'[3]pathway analysis'!$A$4:$L$9,12,FALSE)</f>
        <v>141197138472.20001</v>
      </c>
      <c r="E9" s="8">
        <f>VLOOKUP($A9,'[4]pathway analysis'!$A$4:$L$8,12,FALSE)</f>
        <v>92783387600</v>
      </c>
      <c r="F9" s="8">
        <f>VLOOKUP($A9,'[5]pathway analysis'!$A$4:$L$8,12,FALSE)</f>
        <v>35714857111.199997</v>
      </c>
      <c r="G9" s="3"/>
      <c r="H9" s="3"/>
      <c r="I9" s="3"/>
      <c r="J9" s="3"/>
      <c r="K9" s="8">
        <f>VLOOKUP($A9,'[6]pathway analysis'!$A$4:$L$9,12,FALSE)</f>
        <v>116735792582.97029</v>
      </c>
    </row>
    <row r="10" spans="1:11" x14ac:dyDescent="0.25">
      <c r="A10" s="3" t="s">
        <v>30</v>
      </c>
      <c r="B10" s="2">
        <f>VLOOKUP($A10,'[1]pathway analysis'!$A$4:$L$9,12,FALSE)</f>
        <v>1366955910000</v>
      </c>
      <c r="C10" s="8">
        <f>VLOOKUP($A10,'[2]pathway analysis'!$A$4:$L$9,12,FALSE)</f>
        <v>1017654880000</v>
      </c>
      <c r="D10" s="8">
        <f>VLOOKUP($A10,'[3]pathway analysis'!$A$4:$L$9,12,FALSE)</f>
        <v>68178527800</v>
      </c>
      <c r="E10" s="8">
        <f>VLOOKUP($A10,'[4]pathway analysis'!$A$4:$L$8,12,FALSE)</f>
        <v>69935088432</v>
      </c>
      <c r="F10" s="8">
        <f>VLOOKUP($A10,'[5]pathway analysis'!$A$4:$L$8,12,FALSE)</f>
        <v>65777736000</v>
      </c>
      <c r="G10" s="3"/>
      <c r="H10" s="3"/>
      <c r="I10" s="3"/>
      <c r="J10" s="3"/>
      <c r="K10" s="8">
        <f>VLOOKUP($A10,'[6]pathway analysis'!$A$4:$L$9,12,FALSE)</f>
        <v>33772494846</v>
      </c>
    </row>
    <row r="11" spans="1:11" x14ac:dyDescent="0.25">
      <c r="A11" s="3" t="s">
        <v>56</v>
      </c>
      <c r="B11" s="2">
        <f>VLOOKUP($A11,'[1]pathway analysis'!$A$4:$L$9,12,FALSE)</f>
        <v>294233200000</v>
      </c>
      <c r="C11" s="8">
        <f>VLOOKUP($A11,'[2]pathway analysis'!$A$4:$L$9,12,FALSE)</f>
        <v>459769600000</v>
      </c>
      <c r="D11" s="8">
        <f>VLOOKUP($A11,'[3]pathway analysis'!$A$4:$L$9,12,FALSE)</f>
        <v>44835881650</v>
      </c>
      <c r="E11" s="8">
        <f>VLOOKUP($A11,'[4]pathway analysis'!$A$4:$L$8,12,FALSE)</f>
        <v>53434328360</v>
      </c>
      <c r="F11" s="8">
        <f>VLOOKUP($A11,'[5]pathway analysis'!$A$4:$L$8,12,FALSE)</f>
        <v>82334357420</v>
      </c>
      <c r="G11" s="3"/>
      <c r="H11" s="3"/>
      <c r="I11" s="3"/>
      <c r="J11" s="3"/>
      <c r="K11" s="8" t="e">
        <f>VLOOKUP($A11,'[6]pathway analysis'!$A$4:$L$9,12,FALSE)</f>
        <v>#N/A</v>
      </c>
    </row>
    <row r="12" spans="1:11" x14ac:dyDescent="0.25">
      <c r="A12" s="3" t="s">
        <v>31</v>
      </c>
      <c r="B12" s="2">
        <f>VLOOKUP($A12,'[1]pathway analysis'!$A$4:$L$9,12,FALSE)</f>
        <v>676186979000</v>
      </c>
      <c r="C12" s="8">
        <f>VLOOKUP($A12,'[2]pathway analysis'!$A$4:$L$9,12,FALSE)</f>
        <v>2287096662543</v>
      </c>
      <c r="D12" s="8">
        <f>VLOOKUP($A12,'[3]pathway analysis'!$A$4:$L$9,12,FALSE)</f>
        <v>177912905207</v>
      </c>
      <c r="E12" s="8">
        <f>VLOOKUP($A12,'[4]pathway analysis'!$A$4:$L$8,12,FALSE)</f>
        <v>208664733896.45001</v>
      </c>
      <c r="F12" s="8">
        <f>VLOOKUP($A12,'[5]pathway analysis'!$A$4:$L$8,12,FALSE)</f>
        <v>254805813304.78</v>
      </c>
      <c r="G12" s="3"/>
      <c r="H12" s="3"/>
      <c r="I12" s="3"/>
      <c r="J12" s="3"/>
      <c r="K12" s="8">
        <f>VLOOKUP($A12,'[6]pathway analysis'!$A$4:$L$9,12,FALSE)</f>
        <v>1815372327</v>
      </c>
    </row>
    <row r="13" spans="1:11" x14ac:dyDescent="0.25"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 t="s">
        <v>57</v>
      </c>
      <c r="B15" s="4">
        <f>[1]soa_yield!$D14</f>
        <v>0.4223190969563686</v>
      </c>
      <c r="C15" s="12">
        <f>[2]soa_yield!$D14</f>
        <v>0.21233136145162471</v>
      </c>
      <c r="D15" s="12">
        <f>[7]soa_yield!$D14</f>
        <v>0.10316554172809095</v>
      </c>
      <c r="E15" s="9">
        <f>[8]soa_yield!$D14</f>
        <v>6.1721537782088831E-2</v>
      </c>
      <c r="F15" s="9">
        <f>[9]soa_yield!$D14</f>
        <v>2.7867527832183651E-2</v>
      </c>
      <c r="G15" s="3"/>
      <c r="H15" s="3"/>
      <c r="I15" s="3"/>
      <c r="J15" s="3"/>
      <c r="K15" s="9">
        <f>[6]soa_yield!$DJ$9</f>
        <v>0.60934237995824636</v>
      </c>
    </row>
    <row r="16" spans="1:11" x14ac:dyDescent="0.25">
      <c r="A16" s="3" t="s">
        <v>58</v>
      </c>
      <c r="B16" s="4">
        <f>[1]soa_yield!$D15</f>
        <v>0.42860764767207565</v>
      </c>
      <c r="C16" s="12">
        <f>[2]soa_yield!$D15</f>
        <v>0.21430489915022666</v>
      </c>
      <c r="D16" s="12">
        <f>[7]soa_yield!$D15</f>
        <v>0.10377615190413006</v>
      </c>
      <c r="E16" s="9">
        <f>[8]soa_yield!$D15</f>
        <v>6.2061190129996245E-2</v>
      </c>
      <c r="F16" s="9">
        <f>[9]soa_yield!$D15</f>
        <v>2.8022304323874037E-2</v>
      </c>
      <c r="K16" s="9">
        <f>[6]soa_yield!$DJ$15</f>
        <v>1.2237801178969325</v>
      </c>
    </row>
    <row r="17" spans="1:11" x14ac:dyDescent="0.25">
      <c r="A17" s="3" t="s">
        <v>59</v>
      </c>
      <c r="B17" s="4">
        <f>[1]soa_yield!$D16</f>
        <v>0.53010662934486075</v>
      </c>
      <c r="C17" s="12">
        <f>[2]soa_yield!$D16</f>
        <v>0.26760526122931111</v>
      </c>
      <c r="D17" s="12">
        <f>[7]soa_yield!$D16</f>
        <v>0.13218635570164744</v>
      </c>
      <c r="E17" s="9">
        <f>[8]soa_yield!$D16</f>
        <v>8.0964811003302661E-2</v>
      </c>
      <c r="F17" s="9">
        <f>[9]soa_yield!$D16</f>
        <v>3.8728690210725648E-2</v>
      </c>
      <c r="K17" s="10">
        <f>MAX([6]soa_yield!$D$12:$DJ$12)/[6]soa_yield!$D$6</f>
        <v>0</v>
      </c>
    </row>
    <row r="18" spans="1:11" x14ac:dyDescent="0.25">
      <c r="A18" s="3" t="s">
        <v>60</v>
      </c>
      <c r="B18" s="4">
        <f>[1]soa_yield!$D17</f>
        <v>3.4635430342682585E-2</v>
      </c>
      <c r="C18" s="12">
        <f>[2]soa_yield!$D17</f>
        <v>3.102224885765684E-2</v>
      </c>
      <c r="D18" s="12">
        <f>[7]soa_yield!$D17</f>
        <v>2.8086004065413481E-2</v>
      </c>
      <c r="E18" s="9">
        <f>[8]soa_yield!$D17</f>
        <v>2.7827169700535666E-2</v>
      </c>
      <c r="F18" s="9">
        <f>[9]soa_yield!$D17</f>
        <v>2.854546024147565E-2</v>
      </c>
      <c r="K18" s="10">
        <f>MAX([6]soa_yield!$D$8:$DJ$8)/[6]soa_yield!$D$6</f>
        <v>3.5222571428571429E-2</v>
      </c>
    </row>
    <row r="19" spans="1:11" x14ac:dyDescent="0.25">
      <c r="C19" s="3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topLeftCell="A4" workbookViewId="0">
      <selection activeCell="H14" sqref="H14"/>
    </sheetView>
  </sheetViews>
  <sheetFormatPr defaultRowHeight="15" x14ac:dyDescent="0.25"/>
  <cols>
    <col min="1" max="1" width="20.85546875" bestFit="1" customWidth="1"/>
    <col min="6" max="6" width="8.7109375" customWidth="1"/>
  </cols>
  <sheetData>
    <row r="1" spans="1:11" x14ac:dyDescent="0.25">
      <c r="A1" t="s">
        <v>28</v>
      </c>
    </row>
    <row r="2" spans="1:11" x14ac:dyDescent="0.25">
      <c r="A2" t="s">
        <v>33</v>
      </c>
    </row>
    <row r="3" spans="1:11" x14ac:dyDescent="0.25">
      <c r="A3" t="s">
        <v>29</v>
      </c>
      <c r="B3">
        <v>1</v>
      </c>
      <c r="C3">
        <v>2</v>
      </c>
      <c r="D3">
        <v>3</v>
      </c>
      <c r="E3">
        <v>4</v>
      </c>
      <c r="F3">
        <v>5</v>
      </c>
    </row>
    <row r="4" spans="1:11" x14ac:dyDescent="0.25">
      <c r="A4" t="s">
        <v>34</v>
      </c>
    </row>
    <row r="7" spans="1:11" x14ac:dyDescent="0.25">
      <c r="A7" t="s">
        <v>29</v>
      </c>
      <c r="B7">
        <f>B3</f>
        <v>1</v>
      </c>
      <c r="C7">
        <f>C3</f>
        <v>2</v>
      </c>
      <c r="D7">
        <f>D3</f>
        <v>3</v>
      </c>
      <c r="E7" s="3">
        <f>E3</f>
        <v>4</v>
      </c>
      <c r="F7">
        <f>F3</f>
        <v>5</v>
      </c>
    </row>
    <row r="8" spans="1:11" x14ac:dyDescent="0.25">
      <c r="A8" s="3" t="s">
        <v>55</v>
      </c>
      <c r="B8" s="2">
        <f>VLOOKUP($A8,'[11]pathway analysis'!$A$4:$L$9,12,FALSE)</f>
        <v>942477840000</v>
      </c>
      <c r="C8" s="8">
        <f>VLOOKUP($A8,'[12]pathway analysis'!$A$4:$L$9,12,FALSE)</f>
        <v>3400321410000</v>
      </c>
      <c r="D8" s="8">
        <f>VLOOKUP($A8,'[13]pathway analysis'!$A$4:$L$8,12,FALSE)</f>
        <v>3534338758000</v>
      </c>
      <c r="E8" s="8">
        <f>VLOOKUP($A8,'[14]pathway analysis'!$A$4:$L$8,12,FALSE)</f>
        <v>3701577786000</v>
      </c>
      <c r="F8" s="8">
        <f>VLOOKUP($A8,'[15]pathway analysis'!$A$4:$L$8,12,FALSE)</f>
        <v>5501495208000</v>
      </c>
      <c r="G8" s="3"/>
      <c r="H8" s="3"/>
      <c r="I8" s="3"/>
      <c r="J8" s="3"/>
      <c r="K8" s="8"/>
    </row>
    <row r="9" spans="1:11" x14ac:dyDescent="0.25">
      <c r="A9" s="3" t="s">
        <v>32</v>
      </c>
      <c r="B9" s="2">
        <f>VLOOKUP($A9,'[11]pathway analysis'!$A$4:$L$9,12,FALSE)</f>
        <v>14379936450594.648</v>
      </c>
      <c r="C9" s="8">
        <f>VLOOKUP($A9,'[12]pathway analysis'!$A$4:$L$9,12,FALSE)</f>
        <v>8563116346693.4414</v>
      </c>
      <c r="D9" s="8">
        <f>VLOOKUP($A9,'[13]pathway analysis'!$A$4:$L$8,12,FALSE)</f>
        <v>1396208100699.3062</v>
      </c>
      <c r="E9" s="8">
        <f>VLOOKUP($A9,'[14]pathway analysis'!$A$4:$L$8,12,FALSE)</f>
        <v>869522890272.77893</v>
      </c>
      <c r="F9" s="8">
        <f>VLOOKUP($A9,'[15]pathway analysis'!$A$4:$L$8,12,FALSE)</f>
        <v>3110966981692.5283</v>
      </c>
      <c r="G9" s="3"/>
      <c r="H9" s="3"/>
      <c r="I9" s="3"/>
      <c r="J9" s="3"/>
      <c r="K9" s="8"/>
    </row>
    <row r="10" spans="1:11" x14ac:dyDescent="0.25">
      <c r="A10" s="3" t="s">
        <v>30</v>
      </c>
      <c r="B10" s="2">
        <f>VLOOKUP($A10,'[11]pathway analysis'!$A$4:$L$9,12,FALSE)</f>
        <v>1431263553271.9851</v>
      </c>
      <c r="C10" s="8">
        <f>VLOOKUP($A10,'[12]pathway analysis'!$A$4:$L$9,12,FALSE)</f>
        <v>1077103653018.772</v>
      </c>
      <c r="D10" s="8">
        <f>VLOOKUP($A10,'[13]pathway analysis'!$A$4:$L$8,12,FALSE)</f>
        <v>519310274048</v>
      </c>
      <c r="E10" s="8">
        <f>VLOOKUP($A10,'[14]pathway analysis'!$A$4:$L$8,12,FALSE)</f>
        <v>515665535776</v>
      </c>
      <c r="F10" s="8">
        <f>VLOOKUP($A10,'[15]pathway analysis'!$A$4:$L$8,12,FALSE)</f>
        <v>811485098178.96997</v>
      </c>
      <c r="G10" s="3"/>
      <c r="H10" s="3"/>
      <c r="I10" s="3"/>
      <c r="J10" s="3"/>
      <c r="K10" s="8"/>
    </row>
    <row r="11" spans="1:11" x14ac:dyDescent="0.25">
      <c r="A11" s="3" t="s">
        <v>56</v>
      </c>
      <c r="B11" s="2">
        <f>VLOOKUP($A11,'[11]pathway analysis'!$A$4:$L$9,12,FALSE)</f>
        <v>281881805226.29993</v>
      </c>
      <c r="C11" s="8">
        <f>VLOOKUP($A11,'[12]pathway analysis'!$A$4:$L$9,12,FALSE)</f>
        <v>441377500000</v>
      </c>
      <c r="D11" s="8">
        <f>VLOOKUP($A11,'[13]pathway analysis'!$A$4:$L$8,12,FALSE)</f>
        <v>356973670000</v>
      </c>
      <c r="E11" s="8">
        <f>VLOOKUP($A11,'[14]pathway analysis'!$A$4:$L$8,12,FALSE)</f>
        <v>390179460000</v>
      </c>
      <c r="F11" s="8">
        <f>VLOOKUP($A11,'[15]pathway analysis'!$A$4:$L$8,12,FALSE)</f>
        <v>470119571000</v>
      </c>
      <c r="G11" s="3"/>
      <c r="H11" s="3"/>
      <c r="I11" s="3"/>
      <c r="J11" s="3"/>
      <c r="K11" s="8"/>
    </row>
    <row r="12" spans="1:11" x14ac:dyDescent="0.25">
      <c r="A12" s="3" t="s">
        <v>31</v>
      </c>
      <c r="B12" s="2">
        <f>VLOOKUP($A12,'[11]pathway analysis'!$A$4:$L$9,12,FALSE)</f>
        <v>5634674185073.7227</v>
      </c>
      <c r="C12" s="8">
        <f>VLOOKUP($A12,'[12]pathway analysis'!$A$4:$L$9,12,FALSE)</f>
        <v>6912014477367.1982</v>
      </c>
      <c r="D12" s="8">
        <f>VLOOKUP($A12,'[13]pathway analysis'!$A$4:$L$8,12,FALSE)</f>
        <v>5157999234892.9375</v>
      </c>
      <c r="E12" s="8">
        <f>VLOOKUP($A12,'[14]pathway analysis'!$A$4:$L$8,12,FALSE)</f>
        <v>6188762941548.5244</v>
      </c>
      <c r="F12" s="8">
        <f>VLOOKUP($A12,'[15]pathway analysis'!$A$4:$L$8,12,FALSE)</f>
        <v>14254824575752.785</v>
      </c>
      <c r="G12" s="3"/>
      <c r="H12" s="3"/>
      <c r="I12" s="3"/>
      <c r="J12" s="3"/>
      <c r="K12" s="8"/>
    </row>
    <row r="13" spans="1:11" x14ac:dyDescent="0.25"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 t="s">
        <v>57</v>
      </c>
      <c r="B15" s="4">
        <f>[11]soa_yield!$D14</f>
        <v>0.5528951970965531</v>
      </c>
      <c r="C15" s="9">
        <f>[12]soa_yield!$D14</f>
        <v>0.31700921402238197</v>
      </c>
      <c r="D15" s="9">
        <f>[13]soa_yield!$D14</f>
        <v>0.12362713053573757</v>
      </c>
      <c r="E15" s="12">
        <f>[14]soa_yield!$D14</f>
        <v>6.2158439644641988E-2</v>
      </c>
      <c r="F15" s="12">
        <f>[15]soa_yield!$D14</f>
        <v>3.5311227965968452E-2</v>
      </c>
      <c r="G15" s="3"/>
      <c r="H15" s="3"/>
      <c r="I15" s="3"/>
      <c r="J15" s="3"/>
      <c r="K15" s="9"/>
    </row>
    <row r="16" spans="1:11" x14ac:dyDescent="0.25">
      <c r="A16" s="3" t="s">
        <v>58</v>
      </c>
      <c r="B16" s="4">
        <f>[11]soa_yield!$D15</f>
        <v>0.56190989376201239</v>
      </c>
      <c r="C16" s="9">
        <f>[12]soa_yield!$D15</f>
        <v>0.32026983072954585</v>
      </c>
      <c r="D16" s="9">
        <f>[13]soa_yield!$D15</f>
        <v>0.12438169371529381</v>
      </c>
      <c r="E16" s="12">
        <f>[14]soa_yield!$D15</f>
        <v>6.2497935671155483E-2</v>
      </c>
      <c r="F16" s="12">
        <f>[15]soa_yield!$D15</f>
        <v>3.5515018133532833E-2</v>
      </c>
      <c r="K16" s="9"/>
    </row>
    <row r="17" spans="1:11" x14ac:dyDescent="0.25">
      <c r="A17" s="3" t="s">
        <v>59</v>
      </c>
      <c r="B17" s="4">
        <f>[11]soa_yield!$D16</f>
        <v>0.7137586336956685</v>
      </c>
      <c r="C17" s="9">
        <f>[12]soa_yield!$D16</f>
        <v>0.41027845843221994</v>
      </c>
      <c r="D17" s="9">
        <f>[13]soa_yield!$D16</f>
        <v>0.16583213652910309</v>
      </c>
      <c r="E17" s="12">
        <f>[14]soa_yield!$D16</f>
        <v>8.6220954609797659E-2</v>
      </c>
      <c r="F17" s="12">
        <f>[15]soa_yield!$D16</f>
        <v>5.0640606924304499E-2</v>
      </c>
      <c r="K17" s="10"/>
    </row>
    <row r="18" spans="1:11" x14ac:dyDescent="0.25">
      <c r="A18" s="3" t="s">
        <v>60</v>
      </c>
      <c r="B18" s="4">
        <f>[11]soa_yield!$D17</f>
        <v>3.4697556270957129E-2</v>
      </c>
      <c r="C18" s="9">
        <f>[12]soa_yield!$D17</f>
        <v>3.0950611697805195E-2</v>
      </c>
      <c r="D18" s="9">
        <f>[13]soa_yield!$D17</f>
        <v>2.7712911022902204E-2</v>
      </c>
      <c r="E18" s="12">
        <f>[14]soa_yield!$D17</f>
        <v>2.725633426545605E-2</v>
      </c>
      <c r="F18" s="12">
        <f>[15]soa_yield!$D17</f>
        <v>2.7720218413034708E-2</v>
      </c>
      <c r="K18" s="10"/>
    </row>
    <row r="19" spans="1:11" x14ac:dyDescent="0.25">
      <c r="C19" s="3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6"/>
  <sheetViews>
    <sheetView zoomScale="75" zoomScaleNormal="75" workbookViewId="0">
      <selection activeCell="F44" sqref="F44"/>
    </sheetView>
  </sheetViews>
  <sheetFormatPr defaultRowHeight="15" x14ac:dyDescent="0.25"/>
  <cols>
    <col min="1" max="1" width="20.85546875" bestFit="1" customWidth="1"/>
    <col min="6" max="6" width="9.42578125" customWidth="1"/>
    <col min="21" max="26" width="0.85546875" customWidth="1"/>
    <col min="27" max="27" width="12" bestFit="1" customWidth="1"/>
  </cols>
  <sheetData>
    <row r="1" spans="1:37" x14ac:dyDescent="0.25">
      <c r="A1" s="17" t="s">
        <v>69</v>
      </c>
      <c r="AA1" s="17" t="s">
        <v>82</v>
      </c>
    </row>
    <row r="2" spans="1:37" x14ac:dyDescent="0.25">
      <c r="A2" t="s">
        <v>68</v>
      </c>
      <c r="B2" s="11">
        <v>11</v>
      </c>
      <c r="AA2" t="s">
        <v>68</v>
      </c>
      <c r="AB2" s="11">
        <v>14</v>
      </c>
    </row>
    <row r="3" spans="1:37" x14ac:dyDescent="0.25">
      <c r="A3" t="s">
        <v>29</v>
      </c>
      <c r="B3">
        <v>1</v>
      </c>
      <c r="C3">
        <v>2</v>
      </c>
      <c r="D3">
        <v>3</v>
      </c>
      <c r="E3" s="3">
        <v>4</v>
      </c>
      <c r="F3">
        <v>5</v>
      </c>
      <c r="G3">
        <v>1</v>
      </c>
      <c r="H3">
        <v>2</v>
      </c>
      <c r="I3">
        <v>3</v>
      </c>
      <c r="J3" s="3">
        <v>4</v>
      </c>
      <c r="K3">
        <v>5</v>
      </c>
      <c r="AA3" t="s">
        <v>29</v>
      </c>
      <c r="AB3">
        <v>1</v>
      </c>
      <c r="AC3">
        <v>2</v>
      </c>
      <c r="AD3">
        <v>3</v>
      </c>
      <c r="AE3" s="3">
        <v>4</v>
      </c>
      <c r="AF3">
        <v>5</v>
      </c>
      <c r="AG3">
        <v>1</v>
      </c>
      <c r="AH3">
        <v>2</v>
      </c>
      <c r="AI3">
        <v>3</v>
      </c>
      <c r="AJ3" s="3">
        <v>4</v>
      </c>
      <c r="AK3">
        <v>5</v>
      </c>
    </row>
    <row r="4" spans="1:37" x14ac:dyDescent="0.25">
      <c r="A4" s="3" t="s">
        <v>74</v>
      </c>
      <c r="B4" s="19">
        <f>VLOOKUP($A4,[16]categories!$A$4:$X$9,$B$2,FALSE)</f>
        <v>3686600000000</v>
      </c>
      <c r="C4" s="19">
        <f>VLOOKUP($A4,[17]categories!$A$4:$X$9,$B$2,FALSE)</f>
        <v>6813050000000</v>
      </c>
      <c r="D4" s="19">
        <f>VLOOKUP($A4,[18]categories!$A$4:$X$9,$B$2,FALSE)</f>
        <v>8327390000000</v>
      </c>
      <c r="E4" s="19">
        <f>VLOOKUP($A4,[19]categories!$A$4:$X$9,$B$2,FALSE)</f>
        <v>8267540000000</v>
      </c>
      <c r="F4" s="19">
        <f>VLOOKUP($A4,[20]categories!$A$4:$X$9,$B$2,FALSE)</f>
        <v>8284870000000</v>
      </c>
      <c r="G4" s="13">
        <f>B4/SUM(B$4:B$9)</f>
        <v>0.3994772768315521</v>
      </c>
      <c r="H4" s="13">
        <f t="shared" ref="H4:H9" si="0">C4/SUM(C$4:C$9)</f>
        <v>0.48634949077615991</v>
      </c>
      <c r="I4" s="13">
        <f t="shared" ref="I4:I9" si="1">D4/SUM(D$4:D$9)</f>
        <v>0.5241454551134257</v>
      </c>
      <c r="J4" s="13">
        <f t="shared" ref="J4:J9" si="2">E4/SUM(E$4:E$9)</f>
        <v>0.4838493890702622</v>
      </c>
      <c r="K4" s="13">
        <f t="shared" ref="K4:K9" si="3">F4/SUM(F$4:F$9)</f>
        <v>0.38777462027565202</v>
      </c>
      <c r="L4" s="3" t="s">
        <v>84</v>
      </c>
      <c r="AA4" s="3" t="s">
        <v>74</v>
      </c>
      <c r="AB4" s="19">
        <f>VLOOKUP($A4,[16]categories!$A$4:$X$9,$AB$2,FALSE)</f>
        <v>3711470010000</v>
      </c>
      <c r="AC4" s="19">
        <f>VLOOKUP($A4,[17]categories!$A$4:$X$9,$AB$2,FALSE)</f>
        <v>6829178810000</v>
      </c>
      <c r="AD4" s="19">
        <f>VLOOKUP($A4,[18]categories!$A$4:$X$9,$AB$2,FALSE)</f>
        <v>8346698260000</v>
      </c>
      <c r="AE4" s="19">
        <f>VLOOKUP($A4,[19]categories!$A$4:$X$9,$AB$2,FALSE)</f>
        <v>8285947717000</v>
      </c>
      <c r="AF4" s="19">
        <f>VLOOKUP($A4,[20]categories!$A$4:$X$9,$AB$2,FALSE)</f>
        <v>8303205772000</v>
      </c>
      <c r="AG4" s="13">
        <f t="shared" ref="AG4:AK9" si="4">AB4/SUM(AB$4:AB$9)</f>
        <v>0.21576578322197718</v>
      </c>
      <c r="AH4" s="13">
        <f t="shared" si="4"/>
        <v>0.38062598956525795</v>
      </c>
      <c r="AI4" s="13">
        <f t="shared" si="4"/>
        <v>0.44401789808826442</v>
      </c>
      <c r="AJ4" s="13">
        <f t="shared" si="4"/>
        <v>0.43616023569911877</v>
      </c>
      <c r="AK4" s="13">
        <f t="shared" si="4"/>
        <v>0.3658623322810971</v>
      </c>
    </row>
    <row r="5" spans="1:37" x14ac:dyDescent="0.25">
      <c r="A5" s="3" t="s">
        <v>75</v>
      </c>
      <c r="B5" s="19">
        <f>VLOOKUP($A5,[16]categories!$A$4:$X$9,$B$2,FALSE)</f>
        <v>529112890000</v>
      </c>
      <c r="C5" s="19">
        <f>VLOOKUP($A5,[17]categories!$A$4:$X$9,$B$2,FALSE)</f>
        <v>603758400000</v>
      </c>
      <c r="D5" s="19">
        <f>VLOOKUP($A5,[18]categories!$A$4:$X$9,$B$2,FALSE)</f>
        <v>597147100000</v>
      </c>
      <c r="E5" s="19">
        <f>VLOOKUP($A5,[19]categories!$A$4:$X$9,$B$2,FALSE)</f>
        <v>672427500000</v>
      </c>
      <c r="F5" s="19">
        <f>VLOOKUP($A5,[20]categories!$A$4:$X$9,$B$2,FALSE)</f>
        <v>681775600000</v>
      </c>
      <c r="G5" s="13">
        <f t="shared" ref="G5:G9" si="5">B5/SUM(B$4:B$9)</f>
        <v>5.7334285366916017E-2</v>
      </c>
      <c r="H5" s="13">
        <f t="shared" si="0"/>
        <v>4.3099285986720935E-2</v>
      </c>
      <c r="I5" s="13">
        <f t="shared" si="1"/>
        <v>3.7585838840160285E-2</v>
      </c>
      <c r="J5" s="13">
        <f t="shared" si="2"/>
        <v>3.9353137096287863E-2</v>
      </c>
      <c r="K5" s="13">
        <f t="shared" si="3"/>
        <v>3.1910612285190328E-2</v>
      </c>
      <c r="L5" s="3" t="s">
        <v>83</v>
      </c>
      <c r="AA5" s="3" t="s">
        <v>75</v>
      </c>
      <c r="AB5" s="19">
        <f>VLOOKUP($A5,[16]categories!$A$4:$X$9,$AB$2,FALSE)</f>
        <v>1858902710000</v>
      </c>
      <c r="AC5" s="19">
        <f>VLOOKUP($A5,[17]categories!$A$4:$X$9,$AB$2,FALSE)</f>
        <v>1545557700000</v>
      </c>
      <c r="AD5" s="19">
        <f>VLOOKUP($A5,[18]categories!$A$4:$X$9,$AB$2,FALSE)</f>
        <v>1451131600000</v>
      </c>
      <c r="AE5" s="19">
        <f>VLOOKUP($A5,[19]categories!$A$4:$X$9,$AB$2,FALSE)</f>
        <v>1469993100000</v>
      </c>
      <c r="AF5" s="19">
        <f>VLOOKUP($A5,[20]categories!$A$4:$X$9,$AB$2,FALSE)</f>
        <v>1465898000000</v>
      </c>
      <c r="AG5" s="13">
        <f t="shared" si="4"/>
        <v>0.1080670456923902</v>
      </c>
      <c r="AH5" s="13">
        <f t="shared" si="4"/>
        <v>8.6142045092051714E-2</v>
      </c>
      <c r="AI5" s="13">
        <f t="shared" si="4"/>
        <v>7.7195602717458248E-2</v>
      </c>
      <c r="AJ5" s="13">
        <f t="shared" si="4"/>
        <v>7.7378298641282414E-2</v>
      </c>
      <c r="AK5" s="13">
        <f t="shared" si="4"/>
        <v>6.4591541615740614E-2</v>
      </c>
    </row>
    <row r="6" spans="1:37" x14ac:dyDescent="0.25">
      <c r="A6" s="3" t="s">
        <v>76</v>
      </c>
      <c r="B6" s="19">
        <f>VLOOKUP($A6,[16]categories!$A$4:$X$9,$B$2,FALSE)</f>
        <v>2532743712792.1001</v>
      </c>
      <c r="C6" s="19">
        <f>VLOOKUP($A6,[17]categories!$A$4:$X$9,$B$2,FALSE)</f>
        <v>3583018153777</v>
      </c>
      <c r="D6" s="19">
        <f>VLOOKUP($A6,[18]categories!$A$4:$X$9,$B$2,FALSE)</f>
        <v>5060947416000</v>
      </c>
      <c r="E6" s="19">
        <f>VLOOKUP($A6,[19]categories!$A$4:$X$9,$B$2,FALSE)</f>
        <v>6285808618469.2002</v>
      </c>
      <c r="F6" s="19">
        <f>VLOOKUP($A6,[20]categories!$A$4:$X$9,$B$2,FALSE)</f>
        <v>10479764023387.783</v>
      </c>
      <c r="G6" s="13">
        <f t="shared" si="5"/>
        <v>0.27444625435317715</v>
      </c>
      <c r="H6" s="13">
        <f t="shared" si="0"/>
        <v>0.25577370700804786</v>
      </c>
      <c r="I6" s="13">
        <f t="shared" si="1"/>
        <v>0.31854789876112871</v>
      </c>
      <c r="J6" s="13">
        <f t="shared" si="2"/>
        <v>0.36787057091455394</v>
      </c>
      <c r="K6" s="13">
        <f t="shared" si="3"/>
        <v>0.49050697412845784</v>
      </c>
      <c r="L6" s="3" t="s">
        <v>31</v>
      </c>
      <c r="AA6" s="3" t="s">
        <v>76</v>
      </c>
      <c r="AB6" s="19">
        <f>VLOOKUP($A6,[16]categories!$A$4:$X$9,$AB$2,FALSE)</f>
        <v>2584265677496.4204</v>
      </c>
      <c r="AC6" s="19">
        <f>VLOOKUP($A6,[17]categories!$A$4:$X$9,$AB$2,FALSE)</f>
        <v>3624173385838.1738</v>
      </c>
      <c r="AD6" s="19">
        <f>VLOOKUP($A6,[18]categories!$A$4:$X$9,$AB$2,FALSE)</f>
        <v>5123266981290</v>
      </c>
      <c r="AE6" s="19">
        <f>VLOOKUP($A6,[19]categories!$A$4:$X$9,$AB$2,FALSE)</f>
        <v>6351001326257.2002</v>
      </c>
      <c r="AF6" s="19">
        <f>VLOOKUP($A6,[20]categories!$A$4:$X$9,$AB$2,FALSE)</f>
        <v>10502117390888.615</v>
      </c>
      <c r="AG6" s="13">
        <f t="shared" si="4"/>
        <v>0.1502359190445644</v>
      </c>
      <c r="AH6" s="13">
        <f t="shared" si="4"/>
        <v>0.20199421039038901</v>
      </c>
      <c r="AI6" s="13">
        <f t="shared" si="4"/>
        <v>0.27254156859593881</v>
      </c>
      <c r="AJ6" s="13">
        <f t="shared" si="4"/>
        <v>0.33430747211963807</v>
      </c>
      <c r="AK6" s="13">
        <f t="shared" si="4"/>
        <v>0.46275249199260471</v>
      </c>
    </row>
    <row r="7" spans="1:37" x14ac:dyDescent="0.25">
      <c r="A7" s="3" t="s">
        <v>78</v>
      </c>
      <c r="B7" s="19">
        <f>VLOOKUP($A7,[16]categories!$A$4:$X$9,$B$2,FALSE)</f>
        <v>1525920100000</v>
      </c>
      <c r="C7" s="19">
        <f>VLOOKUP($A7,[17]categories!$A$4:$X$9,$B$2,FALSE)</f>
        <v>2001744000000</v>
      </c>
      <c r="D7" s="19">
        <f>VLOOKUP($A7,[18]categories!$A$4:$X$9,$B$2,FALSE)</f>
        <v>819466200000</v>
      </c>
      <c r="E7" s="19">
        <f>VLOOKUP($A7,[19]categories!$A$4:$X$9,$B$2,FALSE)</f>
        <v>1044425000000</v>
      </c>
      <c r="F7" s="19">
        <f>VLOOKUP($A7,[20]categories!$A$4:$X$9,$B$2,FALSE)</f>
        <v>196591000000</v>
      </c>
      <c r="G7" s="13">
        <f t="shared" si="5"/>
        <v>0.16534758482355821</v>
      </c>
      <c r="H7" s="13">
        <f t="shared" si="0"/>
        <v>0.14289447091452923</v>
      </c>
      <c r="I7" s="13">
        <f t="shared" si="1"/>
        <v>5.1579124353377172E-2</v>
      </c>
      <c r="J7" s="13">
        <f t="shared" si="2"/>
        <v>6.1123913301865923E-2</v>
      </c>
      <c r="K7" s="13">
        <f t="shared" si="3"/>
        <v>9.2014721262507083E-3</v>
      </c>
      <c r="L7" s="3" t="s">
        <v>85</v>
      </c>
      <c r="AA7" s="3" t="s">
        <v>78</v>
      </c>
      <c r="AB7" s="19">
        <f>VLOOKUP($A7,[16]categories!$A$4:$X$9,$AB$2,FALSE)</f>
        <v>1981902230000</v>
      </c>
      <c r="AC7" s="19">
        <f>VLOOKUP($A7,[17]categories!$A$4:$X$9,$AB$2,FALSE)</f>
        <v>2522567460000</v>
      </c>
      <c r="AD7" s="19">
        <f>VLOOKUP($A7,[18]categories!$A$4:$X$9,$AB$2,FALSE)</f>
        <v>1070831337000</v>
      </c>
      <c r="AE7" s="19">
        <f>VLOOKUP($A7,[19]categories!$A$4:$X$9,$AB$2,FALSE)</f>
        <v>1300075960000</v>
      </c>
      <c r="AF7" s="19">
        <f>VLOOKUP($A7,[20]categories!$A$4:$X$9,$AB$2,FALSE)</f>
        <v>319051600000</v>
      </c>
      <c r="AG7" s="13">
        <f t="shared" si="4"/>
        <v>0.1152176053620687</v>
      </c>
      <c r="AH7" s="13">
        <f t="shared" si="4"/>
        <v>0.14059592850338901</v>
      </c>
      <c r="AI7" s="13">
        <f t="shared" si="4"/>
        <v>5.6964833836198353E-2</v>
      </c>
      <c r="AJ7" s="13">
        <f t="shared" si="4"/>
        <v>6.8434107540526506E-2</v>
      </c>
      <c r="AK7" s="13">
        <f t="shared" si="4"/>
        <v>1.4058300576826376E-2</v>
      </c>
    </row>
    <row r="8" spans="1:37" x14ac:dyDescent="0.25">
      <c r="A8" s="3" t="s">
        <v>77</v>
      </c>
      <c r="B8" s="19">
        <f>VLOOKUP($A8,[16]categories!$A$4:$X$9,$B$2,FALSE)</f>
        <v>954183252457.94995</v>
      </c>
      <c r="C8" s="19">
        <f>VLOOKUP($A8,[17]categories!$A$4:$X$9,$B$2,FALSE)</f>
        <v>1006977063137.592</v>
      </c>
      <c r="D8" s="19">
        <f>VLOOKUP($A8,[18]categories!$A$4:$X$9,$B$2,FALSE)</f>
        <v>1082604768379.7</v>
      </c>
      <c r="E8" s="19">
        <f>VLOOKUP($A8,[19]categories!$A$4:$X$9,$B$2,FALSE)</f>
        <v>816810225880</v>
      </c>
      <c r="F8" s="19">
        <f>VLOOKUP($A8,[20]categories!$A$4:$X$9,$B$2,FALSE)</f>
        <v>1722167613024</v>
      </c>
      <c r="G8" s="13">
        <f t="shared" si="5"/>
        <v>0.10339459862479664</v>
      </c>
      <c r="H8" s="13">
        <f t="shared" si="0"/>
        <v>7.1883045314542079E-2</v>
      </c>
      <c r="I8" s="13">
        <f t="shared" si="1"/>
        <v>6.8141682931908157E-2</v>
      </c>
      <c r="J8" s="13">
        <f t="shared" si="2"/>
        <v>4.7802989617030084E-2</v>
      </c>
      <c r="K8" s="13">
        <f t="shared" si="3"/>
        <v>8.0606321184449201E-2</v>
      </c>
      <c r="L8" s="3" t="s">
        <v>32</v>
      </c>
      <c r="AA8" s="3" t="s">
        <v>77</v>
      </c>
      <c r="AB8" s="19">
        <f>VLOOKUP($A8,[16]categories!$A$4:$X$9,$AB$2,FALSE)</f>
        <v>7064842995882.2949</v>
      </c>
      <c r="AC8" s="19">
        <f>VLOOKUP($A8,[17]categories!$A$4:$X$9,$AB$2,FALSE)</f>
        <v>3420489291789.1392</v>
      </c>
      <c r="AD8" s="19">
        <f>VLOOKUP($A8,[18]categories!$A$4:$X$9,$AB$2,FALSE)</f>
        <v>2806184005784.1582</v>
      </c>
      <c r="AE8" s="19">
        <f>VLOOKUP($A8,[19]categories!$A$4:$X$9,$AB$2,FALSE)</f>
        <v>1590467313354.6599</v>
      </c>
      <c r="AF8" s="19">
        <f>VLOOKUP($A8,[20]categories!$A$4:$X$9,$AB$2,FALSE)</f>
        <v>2104618291434.3301</v>
      </c>
      <c r="AG8" s="13">
        <f t="shared" si="4"/>
        <v>0.41071364667899957</v>
      </c>
      <c r="AH8" s="13">
        <f t="shared" si="4"/>
        <v>0.19064182644891231</v>
      </c>
      <c r="AI8" s="13">
        <f t="shared" si="4"/>
        <v>0.14928009676214027</v>
      </c>
      <c r="AJ8" s="13">
        <f t="shared" si="4"/>
        <v>8.3719885999434265E-2</v>
      </c>
      <c r="AK8" s="13">
        <f t="shared" si="4"/>
        <v>9.273533353373116E-2</v>
      </c>
    </row>
    <row r="9" spans="1:37" x14ac:dyDescent="0.25">
      <c r="A9" s="3" t="s">
        <v>79</v>
      </c>
      <c r="B9" s="19">
        <f>VLOOKUP($A9,[16]categories!$A$4:$X$9,$B$2,FALSE)</f>
        <v>0</v>
      </c>
      <c r="C9" s="19">
        <f>VLOOKUP($A9,[17]categories!$A$4:$X$9,$B$2,FALSE)</f>
        <v>0</v>
      </c>
      <c r="D9" s="19">
        <f>VLOOKUP($A9,[18]categories!$A$4:$X$9,$B$2,FALSE)</f>
        <v>0</v>
      </c>
      <c r="E9" s="19">
        <f>VLOOKUP($A9,[19]categories!$A$4:$X$9,$B$2,FALSE)</f>
        <v>0</v>
      </c>
      <c r="F9" s="19">
        <f>VLOOKUP($A9,[20]categories!$A$4:$X$9,$B$2,FALSE)</f>
        <v>0</v>
      </c>
      <c r="G9" s="13">
        <f t="shared" si="5"/>
        <v>0</v>
      </c>
      <c r="H9" s="13">
        <f t="shared" si="0"/>
        <v>0</v>
      </c>
      <c r="I9" s="13">
        <f t="shared" si="1"/>
        <v>0</v>
      </c>
      <c r="J9" s="13">
        <f t="shared" si="2"/>
        <v>0</v>
      </c>
      <c r="K9" s="13">
        <f t="shared" si="3"/>
        <v>0</v>
      </c>
      <c r="AA9" s="3" t="s">
        <v>79</v>
      </c>
      <c r="AB9" s="19">
        <f>VLOOKUP($A9,[16]categories!$A$4:$X$9,$AB$2,FALSE)</f>
        <v>0</v>
      </c>
      <c r="AC9" s="19">
        <f>VLOOKUP($A9,[17]categories!$A$4:$X$9,$AB$2,FALSE)</f>
        <v>0</v>
      </c>
      <c r="AD9" s="19">
        <f>VLOOKUP($A9,[18]categories!$A$4:$X$9,$AB$2,FALSE)</f>
        <v>0</v>
      </c>
      <c r="AE9" s="19">
        <f>VLOOKUP($A9,[19]categories!$A$4:$X$9,$AB$2,FALSE)</f>
        <v>0</v>
      </c>
      <c r="AF9" s="19">
        <f>VLOOKUP($A9,[20]categories!$A$4:$X$9,$AB$2,FALSE)</f>
        <v>0</v>
      </c>
      <c r="AG9" s="13">
        <f t="shared" si="4"/>
        <v>0</v>
      </c>
      <c r="AH9" s="13">
        <f t="shared" si="4"/>
        <v>0</v>
      </c>
      <c r="AI9" s="13">
        <f t="shared" si="4"/>
        <v>0</v>
      </c>
      <c r="AJ9" s="13">
        <f t="shared" si="4"/>
        <v>0</v>
      </c>
      <c r="AK9" s="13">
        <f t="shared" si="4"/>
        <v>0</v>
      </c>
    </row>
    <row r="10" spans="1:37" x14ac:dyDescent="0.25">
      <c r="A10" t="s">
        <v>61</v>
      </c>
      <c r="B10" s="13">
        <f>[16]soa_yield!$D13</f>
        <v>0.77877265238095239</v>
      </c>
      <c r="C10" s="13">
        <f>[17]soa_yield!$D13</f>
        <v>0.84561135238095242</v>
      </c>
      <c r="D10" s="13">
        <f>[18]soa_yield!$D13</f>
        <v>0.89451990238095236</v>
      </c>
      <c r="E10" s="13">
        <f>[19]soa_yield!$D13</f>
        <v>0.9072208157142857</v>
      </c>
      <c r="F10" s="13">
        <f>[20]soa_yield!$D13</f>
        <v>0.90892924523809526</v>
      </c>
      <c r="G10" s="3"/>
      <c r="H10" s="3"/>
      <c r="I10" s="3"/>
      <c r="J10" s="3"/>
      <c r="K10" s="3"/>
      <c r="AA10" t="s">
        <v>61</v>
      </c>
      <c r="AB10" s="13">
        <f t="shared" ref="AB10:AF15" si="6">U30</f>
        <v>0</v>
      </c>
      <c r="AC10" s="13">
        <f t="shared" si="6"/>
        <v>0</v>
      </c>
      <c r="AD10" s="13">
        <f t="shared" si="6"/>
        <v>0</v>
      </c>
      <c r="AE10" s="13">
        <f t="shared" si="6"/>
        <v>0</v>
      </c>
      <c r="AF10" s="13">
        <f t="shared" si="6"/>
        <v>0</v>
      </c>
      <c r="AG10" s="3"/>
      <c r="AH10" s="3"/>
      <c r="AI10" s="3"/>
      <c r="AJ10" s="3"/>
      <c r="AK10" s="3"/>
    </row>
    <row r="11" spans="1:37" x14ac:dyDescent="0.25">
      <c r="A11" s="3" t="s">
        <v>57</v>
      </c>
      <c r="B11" s="16">
        <f>[16]soa_yield!$D14</f>
        <v>0.44649701751823229</v>
      </c>
      <c r="C11" s="16">
        <f>[17]soa_yield!$D14</f>
        <v>0.26571212302476888</v>
      </c>
      <c r="D11" s="16">
        <f>[18]soa_yield!$D14</f>
        <v>0.20692085343591946</v>
      </c>
      <c r="E11" s="16">
        <f>[19]soa_yield!$D14</f>
        <v>0.1002336694150317</v>
      </c>
      <c r="F11" s="16">
        <f>[20]soa_yield!$D14</f>
        <v>0.10657948235357978</v>
      </c>
      <c r="G11" s="3"/>
      <c r="H11" s="3"/>
      <c r="I11" s="3"/>
      <c r="J11" s="3"/>
      <c r="K11" s="9"/>
      <c r="AA11" s="3" t="s">
        <v>57</v>
      </c>
      <c r="AB11" s="16">
        <f t="shared" si="6"/>
        <v>0</v>
      </c>
      <c r="AC11" s="16">
        <f t="shared" si="6"/>
        <v>0</v>
      </c>
      <c r="AD11" s="16">
        <f t="shared" si="6"/>
        <v>0</v>
      </c>
      <c r="AE11" s="16">
        <f t="shared" si="6"/>
        <v>0</v>
      </c>
      <c r="AF11" s="16">
        <f t="shared" si="6"/>
        <v>0</v>
      </c>
      <c r="AG11" s="3"/>
      <c r="AH11" s="3"/>
      <c r="AI11" s="3"/>
      <c r="AJ11" s="3"/>
      <c r="AK11" s="9"/>
    </row>
    <row r="12" spans="1:37" x14ac:dyDescent="0.25">
      <c r="A12" s="3" t="s">
        <v>58</v>
      </c>
      <c r="B12" s="16">
        <f>[16]soa_yield!$D15</f>
        <v>0.45229978973043206</v>
      </c>
      <c r="C12" s="16">
        <f>[17]soa_yield!$D15</f>
        <v>0.26765681555559917</v>
      </c>
      <c r="D12" s="16">
        <f>[18]soa_yield!$D15</f>
        <v>0.2078797741353515</v>
      </c>
      <c r="E12" s="16">
        <f>[19]soa_yield!$D15</f>
        <v>0.10062126165145198</v>
      </c>
      <c r="F12" s="16">
        <f>[20]soa_yield!$D15</f>
        <v>0.10698094663682248</v>
      </c>
      <c r="K12" s="9"/>
      <c r="AA12" s="3" t="s">
        <v>58</v>
      </c>
      <c r="AB12" s="16">
        <f t="shared" si="6"/>
        <v>0</v>
      </c>
      <c r="AC12" s="16">
        <f t="shared" si="6"/>
        <v>0</v>
      </c>
      <c r="AD12" s="16">
        <f t="shared" si="6"/>
        <v>0</v>
      </c>
      <c r="AE12" s="16">
        <f t="shared" si="6"/>
        <v>0</v>
      </c>
      <c r="AF12" s="16">
        <f t="shared" si="6"/>
        <v>0</v>
      </c>
      <c r="AK12" s="9"/>
    </row>
    <row r="13" spans="1:37" x14ac:dyDescent="0.25">
      <c r="A13" s="3" t="s">
        <v>63</v>
      </c>
      <c r="B13" s="16">
        <f>[16]soa_yield!$D16</f>
        <v>0.55830342711138503</v>
      </c>
      <c r="C13" s="16">
        <f>[17]soa_yield!$D16</f>
        <v>0.32585524193071841</v>
      </c>
      <c r="D13" s="16">
        <f>[18]soa_yield!$D16</f>
        <v>0.24616215092214236</v>
      </c>
      <c r="E13" s="16">
        <f>[19]soa_yield!$D16</f>
        <v>0.12475291689214259</v>
      </c>
      <c r="F13" s="16">
        <f>[20]soa_yield!$D16</f>
        <v>0.12876068141563024</v>
      </c>
      <c r="K13" s="10"/>
      <c r="AA13" s="3" t="s">
        <v>63</v>
      </c>
      <c r="AB13" s="16">
        <f t="shared" si="6"/>
        <v>0</v>
      </c>
      <c r="AC13" s="16">
        <f t="shared" si="6"/>
        <v>0</v>
      </c>
      <c r="AD13" s="16">
        <f t="shared" si="6"/>
        <v>0</v>
      </c>
      <c r="AE13" s="16">
        <f t="shared" si="6"/>
        <v>0</v>
      </c>
      <c r="AF13" s="16">
        <f t="shared" si="6"/>
        <v>0</v>
      </c>
      <c r="AK13" s="10"/>
    </row>
    <row r="14" spans="1:37" x14ac:dyDescent="0.25">
      <c r="A14" s="3" t="s">
        <v>60</v>
      </c>
      <c r="B14" s="16">
        <f>[16]soa_yield!$D17</f>
        <v>3.3412645694325824E-2</v>
      </c>
      <c r="C14" s="16">
        <f>[17]soa_yield!$D17</f>
        <v>2.9649820302771274E-2</v>
      </c>
      <c r="D14" s="16">
        <f>[18]soa_yield!$D17</f>
        <v>2.6755537639033971E-2</v>
      </c>
      <c r="E14" s="16">
        <f>[19]soa_yield!$D17</f>
        <v>2.6212652238479506E-2</v>
      </c>
      <c r="F14" s="16">
        <f>[20]soa_yield!$D17</f>
        <v>2.6132008461172317E-2</v>
      </c>
      <c r="K14" s="10"/>
      <c r="AA14" s="3" t="s">
        <v>60</v>
      </c>
      <c r="AB14" s="16">
        <f t="shared" si="6"/>
        <v>0</v>
      </c>
      <c r="AC14" s="16">
        <f t="shared" si="6"/>
        <v>0</v>
      </c>
      <c r="AD14" s="16">
        <f t="shared" si="6"/>
        <v>0</v>
      </c>
      <c r="AE14" s="16">
        <f t="shared" si="6"/>
        <v>0</v>
      </c>
      <c r="AF14" s="16">
        <f t="shared" si="6"/>
        <v>0</v>
      </c>
      <c r="AK14" s="10"/>
    </row>
    <row r="15" spans="1:37" x14ac:dyDescent="0.25">
      <c r="A15" s="3" t="s">
        <v>62</v>
      </c>
      <c r="B15" s="16">
        <f>[16]soa_yield!$D18</f>
        <v>0.64232</v>
      </c>
      <c r="C15" s="16">
        <f>[17]soa_yield!$D18</f>
        <v>0.44391999999999998</v>
      </c>
      <c r="D15" s="16">
        <f>[18]soa_yield!$D18</f>
        <v>0.20211999999999999</v>
      </c>
      <c r="E15" s="16">
        <f>[19]soa_yield!$D18</f>
        <v>0.20211999999999999</v>
      </c>
      <c r="F15" s="16">
        <f>[20]soa_yield!$D18</f>
        <v>0.13764000000000001</v>
      </c>
      <c r="AA15" s="3" t="s">
        <v>62</v>
      </c>
      <c r="AB15" s="16">
        <f t="shared" si="6"/>
        <v>0</v>
      </c>
      <c r="AC15" s="16">
        <f t="shared" si="6"/>
        <v>0</v>
      </c>
      <c r="AD15" s="16">
        <f t="shared" si="6"/>
        <v>0</v>
      </c>
      <c r="AE15" s="16">
        <f t="shared" si="6"/>
        <v>0</v>
      </c>
      <c r="AF15" s="16">
        <f t="shared" si="6"/>
        <v>0</v>
      </c>
    </row>
    <row r="16" spans="1:37" x14ac:dyDescent="0.25">
      <c r="A16" s="14" t="s">
        <v>64</v>
      </c>
      <c r="AA16" s="14" t="s">
        <v>64</v>
      </c>
    </row>
    <row r="22" spans="1:11" x14ac:dyDescent="0.25">
      <c r="A22" t="s">
        <v>67</v>
      </c>
      <c r="B22" s="11">
        <v>16</v>
      </c>
    </row>
    <row r="23" spans="1:11" x14ac:dyDescent="0.25">
      <c r="A23" t="s">
        <v>29</v>
      </c>
      <c r="B23">
        <v>1</v>
      </c>
      <c r="C23">
        <v>2</v>
      </c>
      <c r="D23">
        <v>3</v>
      </c>
      <c r="E23" s="3">
        <v>4</v>
      </c>
      <c r="F23">
        <v>5</v>
      </c>
    </row>
    <row r="24" spans="1:11" x14ac:dyDescent="0.25">
      <c r="A24" s="3" t="s">
        <v>74</v>
      </c>
      <c r="B24" s="15">
        <f>VLOOKUP($A24,[21]categories!$A$4:$X$9,$B$22,FALSE)</f>
        <v>1098100000000</v>
      </c>
      <c r="C24" s="15">
        <f>VLOOKUP($A24,[22]categories!$A$4:$X$9,$B$22,FALSE)</f>
        <v>3517550000000</v>
      </c>
      <c r="D24" s="15">
        <f>VLOOKUP($A24,[23]categories!$A$4:$X$9,$B$22,FALSE)</f>
        <v>5160500000000</v>
      </c>
      <c r="E24" s="15">
        <f>VLOOKUP($A24,[24]categories!$A$4:$X$9,$B$22,FALSE)</f>
        <v>5122800000000</v>
      </c>
      <c r="F24" s="15">
        <f>VLOOKUP($A24,[25]categories!$A$4:$X$9,$B$22,FALSE)</f>
        <v>5120000000000</v>
      </c>
      <c r="G24" s="3"/>
      <c r="H24" s="3"/>
      <c r="I24" s="3"/>
      <c r="J24" s="3"/>
      <c r="K24" s="8"/>
    </row>
    <row r="25" spans="1:11" x14ac:dyDescent="0.25">
      <c r="A25" s="3" t="s">
        <v>75</v>
      </c>
      <c r="B25" s="15">
        <f>VLOOKUP($A25,[21]categories!$A$4:$X$9,$B$22,FALSE)</f>
        <v>335050250000</v>
      </c>
      <c r="C25" s="15">
        <f>VLOOKUP($A25,[22]categories!$A$4:$X$9,$B$22,FALSE)</f>
        <v>302469300000</v>
      </c>
      <c r="D25" s="15">
        <f>VLOOKUP($A25,[23]categories!$A$4:$X$9,$B$22,FALSE)</f>
        <v>314461000000</v>
      </c>
      <c r="E25" s="15">
        <f>VLOOKUP($A25,[24]categories!$A$4:$X$9,$B$22,FALSE)</f>
        <v>355817700000</v>
      </c>
      <c r="F25" s="15">
        <f>VLOOKUP($A25,[25]categories!$A$4:$X$9,$B$22,FALSE)</f>
        <v>399700000000</v>
      </c>
      <c r="G25" s="3"/>
      <c r="H25" s="3"/>
      <c r="I25" s="3"/>
      <c r="J25" s="3"/>
      <c r="K25" s="8"/>
    </row>
    <row r="26" spans="1:11" x14ac:dyDescent="0.25">
      <c r="A26" s="3" t="s">
        <v>76</v>
      </c>
      <c r="B26" s="15">
        <f>VLOOKUP($A26,[21]categories!$A$4:$X$9,$B$22,FALSE)</f>
        <v>1650739535099.9226</v>
      </c>
      <c r="C26" s="15">
        <f>VLOOKUP($A26,[22]categories!$A$4:$X$9,$B$22,FALSE)</f>
        <v>1843219390774.2258</v>
      </c>
      <c r="D26" s="15">
        <f>VLOOKUP($A26,[23]categories!$A$4:$X$9,$B$22,FALSE)</f>
        <v>2780697574728.2808</v>
      </c>
      <c r="E26" s="15">
        <f>VLOOKUP($A26,[24]categories!$A$4:$X$9,$B$22,FALSE)</f>
        <v>3679198181736.8936</v>
      </c>
      <c r="F26" s="15">
        <f>VLOOKUP($A26,[25]categories!$A$4:$X$9,$B$22,FALSE)</f>
        <v>1648734800094.1938</v>
      </c>
      <c r="G26" s="3"/>
      <c r="H26" s="3"/>
      <c r="I26" s="3"/>
      <c r="J26" s="3"/>
      <c r="K26" s="8"/>
    </row>
    <row r="27" spans="1:11" x14ac:dyDescent="0.25">
      <c r="A27" s="3" t="s">
        <v>78</v>
      </c>
      <c r="B27" s="15">
        <f>VLOOKUP($A27,[21]categories!$A$4:$X$9,$B$22,FALSE)</f>
        <v>209304010000</v>
      </c>
      <c r="C27" s="15">
        <f>VLOOKUP($A27,[22]categories!$A$4:$X$9,$B$22,FALSE)</f>
        <v>124814923000</v>
      </c>
      <c r="D27" s="15">
        <f>VLOOKUP($A27,[23]categories!$A$4:$X$9,$B$22,FALSE)</f>
        <v>70537653000</v>
      </c>
      <c r="E27" s="15">
        <f>VLOOKUP($A27,[24]categories!$A$4:$X$9,$B$22,FALSE)</f>
        <v>39444447000</v>
      </c>
      <c r="F27" s="15">
        <f>VLOOKUP($A27,[25]categories!$A$4:$X$9,$B$22,FALSE)</f>
        <v>6920900000</v>
      </c>
      <c r="G27" s="3"/>
      <c r="H27" s="3"/>
      <c r="I27" s="3"/>
      <c r="J27" s="3"/>
      <c r="K27" s="8"/>
    </row>
    <row r="28" spans="1:11" x14ac:dyDescent="0.25">
      <c r="A28" s="3" t="s">
        <v>77</v>
      </c>
      <c r="B28" s="15">
        <f>VLOOKUP($A28,[21]categories!$A$4:$X$9,$B$22,FALSE)</f>
        <v>863489471803.4679</v>
      </c>
      <c r="C28" s="15">
        <f>VLOOKUP($A28,[22]categories!$A$4:$X$9,$B$22,FALSE)</f>
        <v>887537839405.92944</v>
      </c>
      <c r="D28" s="15">
        <f>VLOOKUP($A28,[23]categories!$A$4:$X$9,$B$22,FALSE)</f>
        <v>834232539063.47107</v>
      </c>
      <c r="E28" s="15">
        <f>VLOOKUP($A28,[24]categories!$A$4:$X$9,$B$22,FALSE)</f>
        <v>987937300055.23462</v>
      </c>
      <c r="F28" s="15">
        <f>VLOOKUP($A28,[25]categories!$A$4:$X$9,$B$22,FALSE)</f>
        <v>1215683809570.957</v>
      </c>
      <c r="G28" s="3"/>
      <c r="H28" s="3"/>
      <c r="I28" s="3"/>
      <c r="J28" s="3"/>
      <c r="K28" s="8"/>
    </row>
    <row r="29" spans="1:11" x14ac:dyDescent="0.25">
      <c r="A29" s="3" t="s">
        <v>79</v>
      </c>
      <c r="B29" s="15">
        <f>VLOOKUP($A29,[21]categories!$A$4:$X$9,$B$22,FALSE)</f>
        <v>1350980000000</v>
      </c>
      <c r="C29" s="15">
        <f>VLOOKUP($A29,[22]categories!$A$4:$X$9,$B$22,FALSE)</f>
        <v>1365590000000</v>
      </c>
      <c r="D29" s="15">
        <f>VLOOKUP($A29,[23]categories!$A$4:$X$9,$B$22,FALSE)</f>
        <v>1483900000000</v>
      </c>
      <c r="E29" s="15">
        <f>VLOOKUP($A29,[24]categories!$A$4:$X$9,$B$22,FALSE)</f>
        <v>1603880000000</v>
      </c>
      <c r="F29" s="15">
        <f>VLOOKUP($A29,[25]categories!$A$4:$X$9,$B$22,FALSE)</f>
        <v>2000000000000</v>
      </c>
      <c r="G29" s="3"/>
      <c r="H29" s="3"/>
      <c r="I29" s="3"/>
      <c r="J29" s="3"/>
      <c r="K29" s="3"/>
    </row>
    <row r="30" spans="1:11" x14ac:dyDescent="0.25">
      <c r="A30" t="s">
        <v>61</v>
      </c>
      <c r="B30" s="13">
        <f t="shared" ref="B30:F35" si="7">B50</f>
        <v>0.75385919523809519</v>
      </c>
      <c r="C30" s="13">
        <f t="shared" si="7"/>
        <v>0.80767721904761902</v>
      </c>
      <c r="D30" s="13">
        <f t="shared" si="7"/>
        <v>0.85786546761904758</v>
      </c>
      <c r="E30" s="13">
        <f t="shared" si="7"/>
        <v>0.86298072952380955</v>
      </c>
      <c r="F30" s="13">
        <f t="shared" si="7"/>
        <v>0.85652809523809526</v>
      </c>
      <c r="G30" s="3"/>
      <c r="H30" s="3"/>
      <c r="I30" s="3"/>
      <c r="J30" s="3"/>
      <c r="K30" s="3"/>
    </row>
    <row r="31" spans="1:11" x14ac:dyDescent="0.25">
      <c r="A31" s="3" t="s">
        <v>57</v>
      </c>
      <c r="B31" s="16">
        <f t="shared" si="7"/>
        <v>0.58959151864632975</v>
      </c>
      <c r="C31" s="16">
        <f t="shared" si="7"/>
        <v>0.43810644614822419</v>
      </c>
      <c r="D31" s="16">
        <f t="shared" si="7"/>
        <v>0.29034483481226298</v>
      </c>
      <c r="E31" s="16">
        <f t="shared" si="7"/>
        <v>0.1965008264771016</v>
      </c>
      <c r="F31" s="16">
        <f t="shared" si="7"/>
        <v>0.11917127071823204</v>
      </c>
      <c r="G31" s="3"/>
      <c r="H31" s="3"/>
      <c r="I31" s="3"/>
      <c r="J31" s="3"/>
      <c r="K31" s="9"/>
    </row>
    <row r="32" spans="1:11" x14ac:dyDescent="0.25">
      <c r="A32" s="3" t="s">
        <v>58</v>
      </c>
      <c r="B32" s="16">
        <f t="shared" si="7"/>
        <v>0.5983229724665059</v>
      </c>
      <c r="C32" s="16">
        <f t="shared" si="7"/>
        <v>0.44248322149906466</v>
      </c>
      <c r="D32" s="16">
        <f t="shared" si="7"/>
        <v>0.29225465870856215</v>
      </c>
      <c r="E32" s="16">
        <f t="shared" si="7"/>
        <v>0.19770923867803836</v>
      </c>
      <c r="F32" s="16">
        <f t="shared" si="7"/>
        <v>0.1199236091613409</v>
      </c>
      <c r="K32" s="9"/>
    </row>
    <row r="33" spans="1:11" x14ac:dyDescent="0.25">
      <c r="A33" s="3" t="s">
        <v>63</v>
      </c>
      <c r="B33" s="16">
        <f t="shared" si="7"/>
        <v>0.72942836236195574</v>
      </c>
      <c r="C33" s="16">
        <f t="shared" si="7"/>
        <v>0.53148870153894512</v>
      </c>
      <c r="D33" s="16">
        <f t="shared" si="7"/>
        <v>0.34472730460496098</v>
      </c>
      <c r="E33" s="16">
        <f t="shared" si="7"/>
        <v>0.23390827012737758</v>
      </c>
      <c r="F33" s="16">
        <f t="shared" si="7"/>
        <v>0.14188862800458862</v>
      </c>
      <c r="K33" s="10"/>
    </row>
    <row r="34" spans="1:11" x14ac:dyDescent="0.25">
      <c r="A34" s="3" t="s">
        <v>60</v>
      </c>
      <c r="B34" s="16">
        <f t="shared" si="7"/>
        <v>3.466198933747025E-2</v>
      </c>
      <c r="C34" s="16">
        <f t="shared" si="7"/>
        <v>3.1193740550396417E-2</v>
      </c>
      <c r="D34" s="16">
        <f t="shared" si="7"/>
        <v>2.8094859434279577E-2</v>
      </c>
      <c r="E34" s="16">
        <f t="shared" si="7"/>
        <v>2.7762945998189646E-2</v>
      </c>
      <c r="F34" s="16">
        <f t="shared" si="7"/>
        <v>2.8243483288809077E-2</v>
      </c>
      <c r="K34" s="10"/>
    </row>
    <row r="35" spans="1:11" x14ac:dyDescent="0.25">
      <c r="A35" s="3" t="s">
        <v>62</v>
      </c>
      <c r="B35" s="16">
        <f t="shared" si="7"/>
        <v>0.64232</v>
      </c>
      <c r="C35" s="16">
        <f t="shared" si="7"/>
        <v>0.44391999999999998</v>
      </c>
      <c r="D35" s="16">
        <f t="shared" si="7"/>
        <v>0.20211999999999999</v>
      </c>
      <c r="E35" s="16">
        <f t="shared" si="7"/>
        <v>0.20211999999999999</v>
      </c>
      <c r="F35" s="16">
        <f t="shared" si="7"/>
        <v>0.13764000000000001</v>
      </c>
    </row>
    <row r="36" spans="1:11" x14ac:dyDescent="0.25">
      <c r="A36" s="14" t="s">
        <v>64</v>
      </c>
    </row>
    <row r="42" spans="1:11" x14ac:dyDescent="0.25">
      <c r="A42" t="s">
        <v>66</v>
      </c>
      <c r="B42" s="11">
        <v>21</v>
      </c>
    </row>
    <row r="43" spans="1:11" x14ac:dyDescent="0.25">
      <c r="A43" t="s">
        <v>29</v>
      </c>
      <c r="B43">
        <v>1</v>
      </c>
      <c r="C43">
        <v>2</v>
      </c>
      <c r="D43">
        <v>3</v>
      </c>
      <c r="E43" s="3">
        <v>4</v>
      </c>
      <c r="F43">
        <v>5</v>
      </c>
    </row>
    <row r="44" spans="1:11" x14ac:dyDescent="0.25">
      <c r="A44" s="3" t="s">
        <v>74</v>
      </c>
      <c r="B44" s="15">
        <f>VLOOKUP($A44,[21]categories!$A$4:$X$9,$B$42,FALSE)</f>
        <v>922214000000</v>
      </c>
      <c r="C44" s="15">
        <f>VLOOKUP($A44,[22]categories!$A$4:$X$9,$B$42,FALSE)</f>
        <v>3332860000000</v>
      </c>
      <c r="D44" s="15">
        <f>VLOOKUP($A44,[23]categories!$A$4:$X$9,$B$42,FALSE)</f>
        <v>5040020000000</v>
      </c>
      <c r="E44" s="15">
        <f>VLOOKUP($A44,[24]categories!$A$4:$X$9,$B$42,FALSE)</f>
        <v>5001570000000</v>
      </c>
      <c r="F44" s="8">
        <f>VLOOKUP($A44,[25]categories!$A$4:$X$9,$B$42,FALSE)</f>
        <v>5030000000000</v>
      </c>
      <c r="G44" s="3"/>
      <c r="H44" s="3"/>
      <c r="I44" s="3"/>
      <c r="J44" s="3"/>
      <c r="K44" s="8"/>
    </row>
    <row r="45" spans="1:11" x14ac:dyDescent="0.25">
      <c r="A45" s="3" t="s">
        <v>75</v>
      </c>
      <c r="B45" s="15">
        <f>VLOOKUP($A45,[21]categories!$A$4:$X$9,$B$42,FALSE)</f>
        <v>416036100000</v>
      </c>
      <c r="C45" s="15">
        <f>VLOOKUP($A45,[22]categories!$A$4:$X$9,$B$42,FALSE)</f>
        <v>385188300000</v>
      </c>
      <c r="D45" s="15">
        <f>VLOOKUP($A45,[23]categories!$A$4:$X$9,$B$42,FALSE)</f>
        <v>376926700000</v>
      </c>
      <c r="E45" s="15">
        <f>VLOOKUP($A45,[24]categories!$A$4:$X$9,$B$42,FALSE)</f>
        <v>391410300000</v>
      </c>
      <c r="F45" s="8">
        <f>VLOOKUP($A45,[25]categories!$A$4:$X$9,$B$42,FALSE)</f>
        <v>394900000000</v>
      </c>
      <c r="G45" s="3"/>
      <c r="H45" s="3"/>
      <c r="I45" s="3"/>
      <c r="J45" s="3"/>
      <c r="K45" s="8"/>
    </row>
    <row r="46" spans="1:11" x14ac:dyDescent="0.25">
      <c r="A46" s="3" t="s">
        <v>76</v>
      </c>
      <c r="B46" s="15">
        <f>VLOOKUP($A46,[21]categories!$A$4:$X$9,$B$42,FALSE)</f>
        <v>1992430968280.6475</v>
      </c>
      <c r="C46" s="15">
        <f>VLOOKUP($A46,[22]categories!$A$4:$X$9,$B$42,FALSE)</f>
        <v>1962543119659.3552</v>
      </c>
      <c r="D46" s="15">
        <f>VLOOKUP($A46,[23]categories!$A$4:$X$9,$B$42,FALSE)</f>
        <v>2564258648011.3809</v>
      </c>
      <c r="E46" s="15">
        <f>VLOOKUP($A46,[24]categories!$A$4:$X$9,$B$42,FALSE)</f>
        <v>2739904679091.4365</v>
      </c>
      <c r="F46" s="8">
        <f>VLOOKUP($A46,[25]categories!$A$4:$X$9,$B$42,FALSE)</f>
        <v>1275749162062.405</v>
      </c>
      <c r="G46" s="3"/>
      <c r="H46" s="3"/>
      <c r="I46" s="3"/>
      <c r="J46" s="3"/>
      <c r="K46" s="8"/>
    </row>
    <row r="47" spans="1:11" x14ac:dyDescent="0.25">
      <c r="A47" s="3" t="s">
        <v>78</v>
      </c>
      <c r="B47" s="15">
        <f>VLOOKUP($A47,[21]categories!$A$4:$X$9,$B$42,FALSE)</f>
        <v>141657670000</v>
      </c>
      <c r="C47" s="15">
        <f>VLOOKUP($A47,[22]categories!$A$4:$X$9,$B$42,FALSE)</f>
        <v>78630189000</v>
      </c>
      <c r="D47" s="15">
        <f>VLOOKUP($A47,[23]categories!$A$4:$X$9,$B$42,FALSE)</f>
        <v>40420460000</v>
      </c>
      <c r="E47" s="15">
        <f>VLOOKUP($A47,[24]categories!$A$4:$X$9,$B$42,FALSE)</f>
        <v>21908120000</v>
      </c>
      <c r="F47" s="8">
        <f>VLOOKUP($A47,[25]categories!$A$4:$X$9,$B$42,FALSE)</f>
        <v>4289400000</v>
      </c>
      <c r="G47" s="3"/>
      <c r="H47" s="3"/>
      <c r="I47" s="3"/>
      <c r="J47" s="3"/>
      <c r="K47" s="8"/>
    </row>
    <row r="48" spans="1:11" x14ac:dyDescent="0.25">
      <c r="A48" s="3" t="s">
        <v>77</v>
      </c>
      <c r="B48" s="15">
        <f>VLOOKUP($A48,[21]categories!$A$4:$X$9,$B$42,FALSE)</f>
        <v>1626547561215.251</v>
      </c>
      <c r="C48" s="15">
        <f>VLOOKUP($A48,[22]categories!$A$4:$X$9,$B$42,FALSE)</f>
        <v>1896264132358.9397</v>
      </c>
      <c r="D48" s="15">
        <f>VLOOKUP($A48,[23]categories!$A$4:$X$9,$B$42,FALSE)</f>
        <v>1644622133381.4158</v>
      </c>
      <c r="E48" s="15">
        <f>VLOOKUP($A48,[24]categories!$A$4:$X$9,$B$42,FALSE)</f>
        <v>1680702488166.9133</v>
      </c>
      <c r="F48" s="8">
        <f>VLOOKUP($A48,[25]categories!$A$4:$X$9,$B$42,FALSE)</f>
        <v>2065207153488.3027</v>
      </c>
      <c r="G48" s="3"/>
      <c r="H48" s="3"/>
      <c r="I48" s="3"/>
      <c r="J48" s="3"/>
      <c r="K48" s="8"/>
    </row>
    <row r="49" spans="1:11" x14ac:dyDescent="0.25">
      <c r="A49" s="3" t="s">
        <v>79</v>
      </c>
      <c r="B49" s="15">
        <f>VLOOKUP($A49,[21]categories!$A$4:$X$9,$B$42,FALSE)</f>
        <v>4416050000000</v>
      </c>
      <c r="C49" s="15">
        <f>VLOOKUP($A49,[22]categories!$A$4:$X$9,$B$42,FALSE)</f>
        <v>4869080000000</v>
      </c>
      <c r="D49" s="15">
        <f>VLOOKUP($A49,[23]categories!$A$4:$X$9,$B$42,FALSE)</f>
        <v>4876780000000</v>
      </c>
      <c r="E49" s="15">
        <f>VLOOKUP($A49,[24]categories!$A$4:$X$9,$B$42,FALSE)</f>
        <v>4893620000000</v>
      </c>
      <c r="F49" s="8">
        <f>VLOOKUP($A49,[25]categories!$A$4:$X$9,$B$42,FALSE)</f>
        <v>5300000000000</v>
      </c>
      <c r="G49" s="3"/>
      <c r="H49" s="3"/>
      <c r="I49" s="3"/>
      <c r="J49" s="3"/>
      <c r="K49" s="3"/>
    </row>
    <row r="50" spans="1:11" x14ac:dyDescent="0.25">
      <c r="A50" t="s">
        <v>61</v>
      </c>
      <c r="B50" s="13">
        <f>[21]soa_yield!$D13</f>
        <v>0.75385919523809519</v>
      </c>
      <c r="C50" s="13">
        <f>[22]soa_yield!$D13</f>
        <v>0.80767721904761902</v>
      </c>
      <c r="D50" s="13">
        <f>[23]soa_yield!$D13</f>
        <v>0.85786546761904758</v>
      </c>
      <c r="E50" s="13">
        <f>[24]soa_yield!$D13</f>
        <v>0.86298072952380955</v>
      </c>
      <c r="F50" s="13">
        <f>[25]soa_yield!$D13</f>
        <v>0.85652809523809526</v>
      </c>
      <c r="G50" s="3"/>
      <c r="H50" s="3"/>
      <c r="I50" s="3"/>
      <c r="J50" s="3"/>
      <c r="K50" s="3"/>
    </row>
    <row r="51" spans="1:11" x14ac:dyDescent="0.25">
      <c r="A51" s="3" t="s">
        <v>57</v>
      </c>
      <c r="B51" s="9">
        <f>[21]soa_yield!$D14</f>
        <v>0.58959151864632975</v>
      </c>
      <c r="C51" s="9">
        <f>[22]soa_yield!$D14</f>
        <v>0.43810644614822419</v>
      </c>
      <c r="D51" s="9">
        <f>[23]soa_yield!$D14</f>
        <v>0.29034483481226298</v>
      </c>
      <c r="E51" s="9">
        <f>[24]soa_yield!$D14</f>
        <v>0.1965008264771016</v>
      </c>
      <c r="F51" s="9">
        <f>[25]soa_yield!$D14</f>
        <v>0.11917127071823204</v>
      </c>
      <c r="G51" s="3"/>
      <c r="H51" s="3"/>
      <c r="I51" s="3"/>
      <c r="J51" s="3"/>
      <c r="K51" s="9"/>
    </row>
    <row r="52" spans="1:11" x14ac:dyDescent="0.25">
      <c r="A52" s="3" t="s">
        <v>58</v>
      </c>
      <c r="B52" s="9">
        <f>[21]soa_yield!$D15</f>
        <v>0.5983229724665059</v>
      </c>
      <c r="C52" s="9">
        <f>[22]soa_yield!$D15</f>
        <v>0.44248322149906466</v>
      </c>
      <c r="D52" s="9">
        <f>[23]soa_yield!$D15</f>
        <v>0.29225465870856215</v>
      </c>
      <c r="E52" s="9">
        <f>[24]soa_yield!$D15</f>
        <v>0.19770923867803836</v>
      </c>
      <c r="F52" s="9">
        <f>[25]soa_yield!$D15</f>
        <v>0.1199236091613409</v>
      </c>
      <c r="K52" s="9"/>
    </row>
    <row r="53" spans="1:11" x14ac:dyDescent="0.25">
      <c r="A53" s="3" t="s">
        <v>63</v>
      </c>
      <c r="B53" s="9">
        <f>[21]soa_yield!$D16</f>
        <v>0.72942836236195574</v>
      </c>
      <c r="C53" s="9">
        <f>[22]soa_yield!$D16</f>
        <v>0.53148870153894512</v>
      </c>
      <c r="D53" s="9">
        <f>[23]soa_yield!$D16</f>
        <v>0.34472730460496098</v>
      </c>
      <c r="E53" s="9">
        <f>[24]soa_yield!$D16</f>
        <v>0.23390827012737758</v>
      </c>
      <c r="F53" s="9">
        <f>[25]soa_yield!$D16</f>
        <v>0.14188862800458862</v>
      </c>
      <c r="K53" s="10"/>
    </row>
    <row r="54" spans="1:11" x14ac:dyDescent="0.25">
      <c r="A54" s="3" t="s">
        <v>60</v>
      </c>
      <c r="B54" s="9">
        <f>[21]soa_yield!$D17</f>
        <v>3.466198933747025E-2</v>
      </c>
      <c r="C54" s="9">
        <f>[22]soa_yield!$D17</f>
        <v>3.1193740550396417E-2</v>
      </c>
      <c r="D54" s="9">
        <f>[23]soa_yield!$D17</f>
        <v>2.8094859434279577E-2</v>
      </c>
      <c r="E54" s="9">
        <f>[24]soa_yield!$D17</f>
        <v>2.7762945998189646E-2</v>
      </c>
      <c r="F54" s="9">
        <f>[25]soa_yield!$D17</f>
        <v>2.8243483288809077E-2</v>
      </c>
      <c r="K54" s="10"/>
    </row>
    <row r="55" spans="1:11" x14ac:dyDescent="0.25">
      <c r="A55" s="3" t="s">
        <v>62</v>
      </c>
      <c r="B55">
        <v>0.64232</v>
      </c>
      <c r="C55" s="3">
        <v>0.44391999999999998</v>
      </c>
      <c r="D55">
        <v>0.20211999999999999</v>
      </c>
      <c r="E55">
        <v>0.20211999999999999</v>
      </c>
      <c r="F55">
        <v>0.13764000000000001</v>
      </c>
    </row>
    <row r="56" spans="1:11" x14ac:dyDescent="0.25">
      <c r="A56" s="14" t="s">
        <v>64</v>
      </c>
    </row>
  </sheetData>
  <conditionalFormatting sqref="G4:K9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conditionalFormatting sqref="AG4:AK9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BR1</vt:lpstr>
      <vt:lpstr>BR2</vt:lpstr>
      <vt:lpstr>BR3</vt:lpstr>
      <vt:lpstr>BR4</vt:lpstr>
      <vt:lpstr>BR5</vt:lpstr>
      <vt:lpstr>BR_all</vt:lpstr>
      <vt:lpstr>paths_all (1g)</vt:lpstr>
      <vt:lpstr>paths_all (multi_g)</vt:lpstr>
      <vt:lpstr>paths_all (DHF revised)</vt:lpstr>
      <vt:lpstr>12-bar plot</vt:lpstr>
    </vt:vector>
  </TitlesOfParts>
  <Company>NCAR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Lee-Taylor</dc:creator>
  <cp:lastModifiedBy>Julia Lee-Taylor</cp:lastModifiedBy>
  <dcterms:created xsi:type="dcterms:W3CDTF">2020-11-04T21:44:54Z</dcterms:created>
  <dcterms:modified xsi:type="dcterms:W3CDTF">2023-01-06T21:41:16Z</dcterms:modified>
</cp:coreProperties>
</file>